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drawings/drawing7.xml" ContentType="application/vnd.openxmlformats-officedocument.drawing+xml"/>
  <Override PartName="/xl/charts/chart8.xml" ContentType="application/vnd.openxmlformats-officedocument.drawingml.chart+xml"/>
  <Override PartName="/xl/drawings/drawing8.xml" ContentType="application/vnd.openxmlformats-officedocument.drawing+xml"/>
  <Override PartName="/xl/charts/chart9.xml" ContentType="application/vnd.openxmlformats-officedocument.drawingml.chart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drawings/drawing10.xml" ContentType="application/vnd.openxmlformats-officedocument.drawing+xml"/>
  <Override PartName="/xl/charts/chart11.xml" ContentType="application/vnd.openxmlformats-officedocument.drawingml.chart+xml"/>
  <Override PartName="/xl/drawings/drawing11.xml" ContentType="application/vnd.openxmlformats-officedocument.drawing+xml"/>
  <Override PartName="/xl/charts/chart12.xml" ContentType="application/vnd.openxmlformats-officedocument.drawingml.chart+xml"/>
  <Override PartName="/xl/drawings/drawing12.xml" ContentType="application/vnd.openxmlformats-officedocument.drawing+xml"/>
  <Override PartName="/xl/charts/chart13.xml" ContentType="application/vnd.openxmlformats-officedocument.drawingml.chart+xml"/>
  <Override PartName="/xl/drawings/drawing13.xml" ContentType="application/vnd.openxmlformats-officedocument.drawing+xml"/>
  <Override PartName="/xl/charts/chart14.xml" ContentType="application/vnd.openxmlformats-officedocument.drawingml.chart+xml"/>
  <Override PartName="/xl/drawings/drawing14.xml" ContentType="application/vnd.openxmlformats-officedocument.drawing+xml"/>
  <Override PartName="/xl/charts/chart15.xml" ContentType="application/vnd.openxmlformats-officedocument.drawingml.chart+xml"/>
  <Override PartName="/xl/drawings/drawing15.xml" ContentType="application/vnd.openxmlformats-officedocument.drawing+xml"/>
  <Override PartName="/xl/charts/chart16.xml" ContentType="application/vnd.openxmlformats-officedocument.drawingml.chart+xml"/>
  <Override PartName="/xl/drawings/drawing16.xml" ContentType="application/vnd.openxmlformats-officedocument.drawing+xml"/>
  <Override PartName="/xl/charts/chart17.xml" ContentType="application/vnd.openxmlformats-officedocument.drawingml.chart+xml"/>
  <Override PartName="/xl/drawings/drawing17.xml" ContentType="application/vnd.openxmlformats-officedocument.drawing+xml"/>
  <Override PartName="/xl/charts/chart18.xml" ContentType="application/vnd.openxmlformats-officedocument.drawingml.chart+xml"/>
  <Override PartName="/xl/drawings/drawing18.xml" ContentType="application/vnd.openxmlformats-officedocument.drawing+xml"/>
  <Override PartName="/xl/charts/chart19.xml" ContentType="application/vnd.openxmlformats-officedocument.drawingml.chart+xml"/>
  <Override PartName="/xl/drawings/drawing19.xml" ContentType="application/vnd.openxmlformats-officedocument.drawing+xml"/>
  <Override PartName="/xl/charts/chart20.xml" ContentType="application/vnd.openxmlformats-officedocument.drawingml.chart+xml"/>
  <Override PartName="/xl/drawings/drawing20.xml" ContentType="application/vnd.openxmlformats-officedocument.drawing+xml"/>
  <Override PartName="/xl/charts/chart2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226"/>
  <workbookPr showInkAnnotation="0" autoCompressPictures="0"/>
  <bookViews>
    <workbookView xWindow="2040" yWindow="0" windowWidth="20480" windowHeight="15940" tabRatio="726" firstSheet="9" activeTab="19"/>
  </bookViews>
  <sheets>
    <sheet name="Confidence" sheetId="8" r:id="rId1"/>
    <sheet name="Type %" sheetId="20" r:id="rId2"/>
    <sheet name="Bug" sheetId="10" r:id="rId3"/>
    <sheet name="Dark" sheetId="6" r:id="rId4"/>
    <sheet name="Dragon" sheetId="18" r:id="rId5"/>
    <sheet name="Electric" sheetId="5" r:id="rId6"/>
    <sheet name="Fairy" sheetId="9" r:id="rId7"/>
    <sheet name="Fighting" sheetId="11" r:id="rId8"/>
    <sheet name="Fire" sheetId="2" r:id="rId9"/>
    <sheet name="Flying" sheetId="19" r:id="rId10"/>
    <sheet name="Ghost" sheetId="3" r:id="rId11"/>
    <sheet name="Grass" sheetId="1" r:id="rId12"/>
    <sheet name="Ground" sheetId="12" r:id="rId13"/>
    <sheet name="Ice" sheetId="15" r:id="rId14"/>
    <sheet name="Normal" sheetId="14" r:id="rId15"/>
    <sheet name="Poison" sheetId="4" r:id="rId16"/>
    <sheet name="Psychic" sheetId="13" r:id="rId17"/>
    <sheet name="Rock" sheetId="16" r:id="rId18"/>
    <sheet name="Steel" sheetId="17" r:id="rId19"/>
    <sheet name="Water" sheetId="7" r:id="rId20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L12" i="7" l="1"/>
  <c r="BM12" i="7"/>
  <c r="BL13" i="7"/>
  <c r="BM13" i="7"/>
  <c r="BL18" i="7"/>
  <c r="BM18" i="7"/>
  <c r="BL4" i="7"/>
  <c r="BM4" i="7"/>
  <c r="AF4" i="16"/>
  <c r="AG4" i="16"/>
  <c r="AL15" i="13"/>
  <c r="AM15" i="13"/>
  <c r="AL2" i="13"/>
  <c r="AM2" i="13"/>
  <c r="AL3" i="13"/>
  <c r="AM3" i="13"/>
  <c r="AL4" i="13"/>
  <c r="AM4" i="13"/>
  <c r="AL5" i="13"/>
  <c r="AM5" i="13"/>
  <c r="AL6" i="13"/>
  <c r="AM6" i="13"/>
  <c r="AL7" i="13"/>
  <c r="AM7" i="13"/>
  <c r="AL8" i="13"/>
  <c r="AM8" i="13"/>
  <c r="AL9" i="13"/>
  <c r="AM9" i="13"/>
  <c r="AL10" i="13"/>
  <c r="AM10" i="13"/>
  <c r="AL11" i="13"/>
  <c r="AM11" i="13"/>
  <c r="AL12" i="13"/>
  <c r="AM12" i="13"/>
  <c r="AL13" i="13"/>
  <c r="AM13" i="13"/>
  <c r="AL14" i="13"/>
  <c r="AM14" i="13"/>
  <c r="AL16" i="13"/>
  <c r="AM16" i="13"/>
  <c r="AL17" i="13"/>
  <c r="AM17" i="13"/>
  <c r="AL18" i="13"/>
  <c r="AM18" i="13"/>
  <c r="AL19" i="13"/>
  <c r="AM19" i="13"/>
  <c r="AE9" i="4"/>
  <c r="AF9" i="4"/>
  <c r="BF7" i="14"/>
  <c r="BG7" i="14"/>
  <c r="V18" i="15"/>
  <c r="W18" i="15"/>
  <c r="AS18" i="1"/>
  <c r="AT18" i="1"/>
  <c r="AS15" i="1"/>
  <c r="AT15" i="1"/>
  <c r="AS7" i="1"/>
  <c r="AT7" i="1"/>
  <c r="X19" i="3"/>
  <c r="Y19" i="3"/>
  <c r="X11" i="3"/>
  <c r="Y11" i="3"/>
  <c r="AZ11" i="19"/>
  <c r="BA11" i="19"/>
  <c r="AB17" i="2"/>
  <c r="AC17" i="2"/>
  <c r="AB7" i="2"/>
  <c r="AC7" i="2"/>
  <c r="AD9" i="11"/>
  <c r="AE9" i="11"/>
  <c r="AD18" i="11"/>
  <c r="AE18" i="11"/>
  <c r="X11" i="9"/>
  <c r="Y11" i="9"/>
  <c r="Z2" i="5"/>
  <c r="AA2" i="5"/>
  <c r="S7" i="18"/>
  <c r="T7" i="18"/>
  <c r="AE5" i="6"/>
  <c r="AF5" i="6"/>
  <c r="AE8" i="6"/>
  <c r="AF8" i="6"/>
  <c r="AE17" i="6"/>
  <c r="AF17" i="6"/>
  <c r="AE11" i="6"/>
  <c r="AF11" i="6"/>
  <c r="AP9" i="10"/>
  <c r="AQ9" i="10"/>
  <c r="AP4" i="10"/>
  <c r="AQ4" i="10"/>
  <c r="G5" i="8"/>
  <c r="G2" i="8"/>
  <c r="G18" i="8"/>
  <c r="G14" i="8"/>
  <c r="G3" i="8"/>
  <c r="G8" i="8"/>
  <c r="G16" i="8"/>
  <c r="G10" i="8"/>
  <c r="G19" i="8"/>
  <c r="G7" i="8"/>
  <c r="G15" i="8"/>
  <c r="G4" i="8"/>
  <c r="G11" i="8"/>
  <c r="G6" i="8"/>
  <c r="G9" i="8"/>
  <c r="G13" i="8"/>
  <c r="G12" i="8"/>
  <c r="G17" i="8"/>
  <c r="T2" i="20"/>
  <c r="T4" i="20"/>
  <c r="T3" i="20"/>
  <c r="T7" i="20"/>
  <c r="T6" i="20"/>
  <c r="T5" i="20"/>
  <c r="T8" i="20"/>
  <c r="T9" i="20"/>
  <c r="T10" i="20"/>
  <c r="T18" i="20"/>
  <c r="T12" i="20"/>
  <c r="T19" i="20"/>
  <c r="T15" i="20"/>
  <c r="T17" i="20"/>
  <c r="T14" i="20"/>
  <c r="T13" i="20"/>
  <c r="T11" i="20"/>
  <c r="T16" i="20"/>
  <c r="AZ3" i="19"/>
  <c r="BA3" i="19"/>
  <c r="AZ4" i="19"/>
  <c r="BA4" i="19"/>
  <c r="AZ5" i="19"/>
  <c r="BA5" i="19"/>
  <c r="AZ6" i="19"/>
  <c r="BA6" i="19"/>
  <c r="AZ7" i="19"/>
  <c r="BA7" i="19"/>
  <c r="AZ8" i="19"/>
  <c r="BA8" i="19"/>
  <c r="AZ9" i="19"/>
  <c r="BA9" i="19"/>
  <c r="AZ10" i="19"/>
  <c r="BA10" i="19"/>
  <c r="AZ12" i="19"/>
  <c r="BA12" i="19"/>
  <c r="AZ13" i="19"/>
  <c r="BA13" i="19"/>
  <c r="AZ14" i="19"/>
  <c r="BA14" i="19"/>
  <c r="AZ15" i="19"/>
  <c r="BA15" i="19"/>
  <c r="AZ16" i="19"/>
  <c r="BA16" i="19"/>
  <c r="AZ17" i="19"/>
  <c r="BA17" i="19"/>
  <c r="AZ18" i="19"/>
  <c r="BA18" i="19"/>
  <c r="AZ19" i="19"/>
  <c r="BA19" i="19"/>
  <c r="AZ2" i="19"/>
  <c r="BA2" i="19"/>
  <c r="AI20" i="19"/>
  <c r="AA20" i="19"/>
  <c r="AB20" i="19"/>
  <c r="AC20" i="19"/>
  <c r="AD20" i="19"/>
  <c r="AE20" i="19"/>
  <c r="AF20" i="19"/>
  <c r="AG20" i="19"/>
  <c r="AH20" i="19"/>
  <c r="AJ20" i="19"/>
  <c r="AK20" i="19"/>
  <c r="AL20" i="19"/>
  <c r="AM20" i="19"/>
  <c r="AN20" i="19"/>
  <c r="AO20" i="19"/>
  <c r="AP20" i="19"/>
  <c r="AQ20" i="19"/>
  <c r="AR20" i="19"/>
  <c r="AS20" i="19"/>
  <c r="AT20" i="19"/>
  <c r="AU20" i="19"/>
  <c r="AV20" i="19"/>
  <c r="AW20" i="19"/>
  <c r="AX20" i="19"/>
  <c r="AY20" i="19"/>
  <c r="AZ21" i="19"/>
  <c r="AZ1" i="19"/>
  <c r="AZ22" i="19"/>
  <c r="B20" i="19"/>
  <c r="C20" i="19"/>
  <c r="D20" i="19"/>
  <c r="E20" i="19"/>
  <c r="F20" i="19"/>
  <c r="G20" i="19"/>
  <c r="H20" i="19"/>
  <c r="I20" i="19"/>
  <c r="J20" i="19"/>
  <c r="K20" i="19"/>
  <c r="L20" i="19"/>
  <c r="M20" i="19"/>
  <c r="N20" i="19"/>
  <c r="O20" i="19"/>
  <c r="P20" i="19"/>
  <c r="Q20" i="19"/>
  <c r="R20" i="19"/>
  <c r="S20" i="19"/>
  <c r="T20" i="19"/>
  <c r="U20" i="19"/>
  <c r="V20" i="19"/>
  <c r="W20" i="19"/>
  <c r="X20" i="19"/>
  <c r="Y20" i="19"/>
  <c r="Z20" i="19"/>
  <c r="AZ20" i="19"/>
  <c r="F20" i="18"/>
  <c r="G20" i="18"/>
  <c r="H20" i="18"/>
  <c r="I20" i="18"/>
  <c r="J20" i="18"/>
  <c r="K20" i="18"/>
  <c r="L20" i="18"/>
  <c r="M20" i="18"/>
  <c r="N20" i="18"/>
  <c r="O20" i="18"/>
  <c r="P20" i="18"/>
  <c r="Q20" i="18"/>
  <c r="R20" i="18"/>
  <c r="S21" i="18"/>
  <c r="S22" i="18"/>
  <c r="C20" i="18"/>
  <c r="D20" i="18"/>
  <c r="E20" i="18"/>
  <c r="S20" i="18"/>
  <c r="B20" i="18"/>
  <c r="S3" i="18"/>
  <c r="T3" i="18"/>
  <c r="S4" i="18"/>
  <c r="T4" i="18"/>
  <c r="S5" i="18"/>
  <c r="T5" i="18"/>
  <c r="S6" i="18"/>
  <c r="T6" i="18"/>
  <c r="S8" i="18"/>
  <c r="T8" i="18"/>
  <c r="S9" i="18"/>
  <c r="T9" i="18"/>
  <c r="S10" i="18"/>
  <c r="T10" i="18"/>
  <c r="S11" i="18"/>
  <c r="T11" i="18"/>
  <c r="S12" i="18"/>
  <c r="T12" i="18"/>
  <c r="S13" i="18"/>
  <c r="T13" i="18"/>
  <c r="S14" i="18"/>
  <c r="T14" i="18"/>
  <c r="S15" i="18"/>
  <c r="T15" i="18"/>
  <c r="S16" i="18"/>
  <c r="T16" i="18"/>
  <c r="S17" i="18"/>
  <c r="T17" i="18"/>
  <c r="S18" i="18"/>
  <c r="T18" i="18"/>
  <c r="S19" i="18"/>
  <c r="T19" i="18"/>
  <c r="S2" i="18"/>
  <c r="T2" i="18"/>
  <c r="H20" i="17"/>
  <c r="I20" i="17"/>
  <c r="K20" i="17"/>
  <c r="J20" i="17"/>
  <c r="M20" i="17"/>
  <c r="L20" i="17"/>
  <c r="N20" i="17"/>
  <c r="O20" i="17"/>
  <c r="P20" i="17"/>
  <c r="Q20" i="17"/>
  <c r="R20" i="17"/>
  <c r="S20" i="17"/>
  <c r="T20" i="17"/>
  <c r="U20" i="17"/>
  <c r="V20" i="17"/>
  <c r="W20" i="17"/>
  <c r="X20" i="17"/>
  <c r="Y20" i="17"/>
  <c r="Z20" i="17"/>
  <c r="AA21" i="17"/>
  <c r="AA22" i="17"/>
  <c r="B20" i="17"/>
  <c r="C20" i="17"/>
  <c r="D20" i="17"/>
  <c r="E20" i="17"/>
  <c r="F20" i="17"/>
  <c r="G20" i="17"/>
  <c r="AA20" i="17"/>
  <c r="AA3" i="17"/>
  <c r="AB3" i="17"/>
  <c r="AA4" i="17"/>
  <c r="AB4" i="17"/>
  <c r="AA5" i="17"/>
  <c r="AB5" i="17"/>
  <c r="AA6" i="17"/>
  <c r="AB6" i="17"/>
  <c r="AA7" i="17"/>
  <c r="AB7" i="17"/>
  <c r="AA8" i="17"/>
  <c r="AB8" i="17"/>
  <c r="AA9" i="17"/>
  <c r="AB9" i="17"/>
  <c r="AA10" i="17"/>
  <c r="AB10" i="17"/>
  <c r="AA11" i="17"/>
  <c r="AB11" i="17"/>
  <c r="AA12" i="17"/>
  <c r="AB12" i="17"/>
  <c r="AA13" i="17"/>
  <c r="AB13" i="17"/>
  <c r="AA14" i="17"/>
  <c r="AB14" i="17"/>
  <c r="AA15" i="17"/>
  <c r="AB15" i="17"/>
  <c r="AA16" i="17"/>
  <c r="AB16" i="17"/>
  <c r="AA17" i="17"/>
  <c r="AB17" i="17"/>
  <c r="AA18" i="17"/>
  <c r="AB18" i="17"/>
  <c r="AA19" i="17"/>
  <c r="AB19" i="17"/>
  <c r="AA2" i="17"/>
  <c r="AB2" i="17"/>
  <c r="M20" i="16"/>
  <c r="N20" i="16"/>
  <c r="O20" i="16"/>
  <c r="P20" i="16"/>
  <c r="Q20" i="16"/>
  <c r="R20" i="16"/>
  <c r="T20" i="16"/>
  <c r="S20" i="16"/>
  <c r="U20" i="16"/>
  <c r="V20" i="16"/>
  <c r="W20" i="16"/>
  <c r="X20" i="16"/>
  <c r="Y20" i="16"/>
  <c r="Z20" i="16"/>
  <c r="AA20" i="16"/>
  <c r="AB20" i="16"/>
  <c r="AC20" i="16"/>
  <c r="AD20" i="16"/>
  <c r="AE20" i="16"/>
  <c r="AF21" i="16"/>
  <c r="AF22" i="16"/>
  <c r="AF3" i="16"/>
  <c r="AG3" i="16"/>
  <c r="AF5" i="16"/>
  <c r="AG5" i="16"/>
  <c r="AF6" i="16"/>
  <c r="AG6" i="16"/>
  <c r="AF7" i="16"/>
  <c r="AG7" i="16"/>
  <c r="AF8" i="16"/>
  <c r="AG8" i="16"/>
  <c r="AF9" i="16"/>
  <c r="AG9" i="16"/>
  <c r="AF10" i="16"/>
  <c r="AG10" i="16"/>
  <c r="AF11" i="16"/>
  <c r="AG11" i="16"/>
  <c r="AF12" i="16"/>
  <c r="AG12" i="16"/>
  <c r="AF13" i="16"/>
  <c r="AG13" i="16"/>
  <c r="AF14" i="16"/>
  <c r="AG14" i="16"/>
  <c r="AF15" i="16"/>
  <c r="AG15" i="16"/>
  <c r="AF16" i="16"/>
  <c r="AG16" i="16"/>
  <c r="AF17" i="16"/>
  <c r="AG17" i="16"/>
  <c r="AF18" i="16"/>
  <c r="AG18" i="16"/>
  <c r="AF19" i="16"/>
  <c r="AG19" i="16"/>
  <c r="AF2" i="16"/>
  <c r="AG2" i="16"/>
  <c r="C20" i="16"/>
  <c r="D20" i="16"/>
  <c r="E20" i="16"/>
  <c r="F20" i="16"/>
  <c r="G20" i="16"/>
  <c r="H20" i="16"/>
  <c r="I20" i="16"/>
  <c r="J20" i="16"/>
  <c r="K20" i="16"/>
  <c r="L20" i="16"/>
  <c r="B20" i="16"/>
  <c r="AF20" i="16"/>
  <c r="N20" i="15"/>
  <c r="C20" i="15"/>
  <c r="D20" i="15"/>
  <c r="E20" i="15"/>
  <c r="F20" i="15"/>
  <c r="G20" i="15"/>
  <c r="H20" i="15"/>
  <c r="I20" i="15"/>
  <c r="J20" i="15"/>
  <c r="K20" i="15"/>
  <c r="L20" i="15"/>
  <c r="M20" i="15"/>
  <c r="O20" i="15"/>
  <c r="P20" i="15"/>
  <c r="Q20" i="15"/>
  <c r="R20" i="15"/>
  <c r="S20" i="15"/>
  <c r="T20" i="15"/>
  <c r="U20" i="15"/>
  <c r="V21" i="15"/>
  <c r="V22" i="15"/>
  <c r="B20" i="15"/>
  <c r="V20" i="15"/>
  <c r="V3" i="15"/>
  <c r="W3" i="15"/>
  <c r="V4" i="15"/>
  <c r="W4" i="15"/>
  <c r="V5" i="15"/>
  <c r="W5" i="15"/>
  <c r="V6" i="15"/>
  <c r="W6" i="15"/>
  <c r="V7" i="15"/>
  <c r="W7" i="15"/>
  <c r="V8" i="15"/>
  <c r="W8" i="15"/>
  <c r="V9" i="15"/>
  <c r="W9" i="15"/>
  <c r="V10" i="15"/>
  <c r="W10" i="15"/>
  <c r="V11" i="15"/>
  <c r="W11" i="15"/>
  <c r="V12" i="15"/>
  <c r="W12" i="15"/>
  <c r="V13" i="15"/>
  <c r="W13" i="15"/>
  <c r="V14" i="15"/>
  <c r="W14" i="15"/>
  <c r="V15" i="15"/>
  <c r="W15" i="15"/>
  <c r="V16" i="15"/>
  <c r="W16" i="15"/>
  <c r="V17" i="15"/>
  <c r="W17" i="15"/>
  <c r="V19" i="15"/>
  <c r="W19" i="15"/>
  <c r="V2" i="15"/>
  <c r="W2" i="15"/>
  <c r="U20" i="14"/>
  <c r="V20" i="14"/>
  <c r="W20" i="14"/>
  <c r="X20" i="14"/>
  <c r="Y20" i="14"/>
  <c r="Z20" i="14"/>
  <c r="AA20" i="14"/>
  <c r="AB20" i="14"/>
  <c r="AC20" i="14"/>
  <c r="AD20" i="14"/>
  <c r="AE20" i="14"/>
  <c r="AF20" i="14"/>
  <c r="AG20" i="14"/>
  <c r="AH20" i="14"/>
  <c r="AI20" i="14"/>
  <c r="AJ20" i="14"/>
  <c r="AK20" i="14"/>
  <c r="AL20" i="14"/>
  <c r="AM20" i="14"/>
  <c r="AN20" i="14"/>
  <c r="AO20" i="14"/>
  <c r="AP20" i="14"/>
  <c r="AQ20" i="14"/>
  <c r="AR20" i="14"/>
  <c r="AS20" i="14"/>
  <c r="AT20" i="14"/>
  <c r="AU20" i="14"/>
  <c r="AV20" i="14"/>
  <c r="AW20" i="14"/>
  <c r="AX20" i="14"/>
  <c r="AY20" i="14"/>
  <c r="AZ20" i="14"/>
  <c r="BA20" i="14"/>
  <c r="BB20" i="14"/>
  <c r="BD20" i="14"/>
  <c r="BC20" i="14"/>
  <c r="BE20" i="14"/>
  <c r="BF21" i="14"/>
  <c r="BF22" i="14"/>
  <c r="B20" i="14"/>
  <c r="C20" i="14"/>
  <c r="D20" i="14"/>
  <c r="E20" i="14"/>
  <c r="F20" i="14"/>
  <c r="G20" i="14"/>
  <c r="H20" i="14"/>
  <c r="I20" i="14"/>
  <c r="J20" i="14"/>
  <c r="K20" i="14"/>
  <c r="L20" i="14"/>
  <c r="M20" i="14"/>
  <c r="N20" i="14"/>
  <c r="O20" i="14"/>
  <c r="P20" i="14"/>
  <c r="Q20" i="14"/>
  <c r="R20" i="14"/>
  <c r="S20" i="14"/>
  <c r="T20" i="14"/>
  <c r="BF20" i="14"/>
  <c r="BF19" i="14"/>
  <c r="BG19" i="14"/>
  <c r="BF18" i="14"/>
  <c r="BG18" i="14"/>
  <c r="BF17" i="14"/>
  <c r="BG17" i="14"/>
  <c r="BF16" i="14"/>
  <c r="BG16" i="14"/>
  <c r="BF15" i="14"/>
  <c r="BG15" i="14"/>
  <c r="BF14" i="14"/>
  <c r="BG14" i="14"/>
  <c r="BF13" i="14"/>
  <c r="BG13" i="14"/>
  <c r="BF12" i="14"/>
  <c r="BG12" i="14"/>
  <c r="BF11" i="14"/>
  <c r="BG11" i="14"/>
  <c r="BF10" i="14"/>
  <c r="BG10" i="14"/>
  <c r="BF9" i="14"/>
  <c r="BG9" i="14"/>
  <c r="BF8" i="14"/>
  <c r="BG8" i="14"/>
  <c r="BF6" i="14"/>
  <c r="BG6" i="14"/>
  <c r="BF5" i="14"/>
  <c r="BG5" i="14"/>
  <c r="BF4" i="14"/>
  <c r="BG4" i="14"/>
  <c r="BF3" i="14"/>
  <c r="BG3" i="14"/>
  <c r="BF2" i="14"/>
  <c r="BG2" i="14"/>
  <c r="BG1" i="14"/>
  <c r="R20" i="13"/>
  <c r="S20" i="13"/>
  <c r="T20" i="13"/>
  <c r="U20" i="13"/>
  <c r="V20" i="13"/>
  <c r="W20" i="13"/>
  <c r="X20" i="13"/>
  <c r="Y20" i="13"/>
  <c r="Z20" i="13"/>
  <c r="AA20" i="13"/>
  <c r="AB20" i="13"/>
  <c r="AC20" i="13"/>
  <c r="AD20" i="13"/>
  <c r="AE20" i="13"/>
  <c r="AI20" i="13"/>
  <c r="AJ20" i="13"/>
  <c r="AF20" i="13"/>
  <c r="AG20" i="13"/>
  <c r="AH20" i="13"/>
  <c r="AK20" i="13"/>
  <c r="K20" i="13"/>
  <c r="AL21" i="13"/>
  <c r="AL22" i="13"/>
  <c r="B20" i="13"/>
  <c r="C20" i="13"/>
  <c r="D20" i="13"/>
  <c r="E20" i="13"/>
  <c r="F20" i="13"/>
  <c r="G20" i="13"/>
  <c r="H20" i="13"/>
  <c r="I20" i="13"/>
  <c r="J20" i="13"/>
  <c r="L20" i="13"/>
  <c r="M20" i="13"/>
  <c r="N20" i="13"/>
  <c r="O20" i="13"/>
  <c r="P20" i="13"/>
  <c r="Q20" i="13"/>
  <c r="AL20" i="13"/>
  <c r="Y20" i="1"/>
  <c r="E20" i="1"/>
  <c r="AC20" i="1"/>
  <c r="P20" i="1"/>
  <c r="M20" i="1"/>
  <c r="AB20" i="1"/>
  <c r="AT22" i="1"/>
  <c r="AU22" i="1"/>
  <c r="AJ21" i="1"/>
  <c r="AS3" i="1"/>
  <c r="AT3" i="1"/>
  <c r="AS4" i="1"/>
  <c r="AT4" i="1"/>
  <c r="AT5" i="1"/>
  <c r="AT6" i="1"/>
  <c r="AT8" i="1"/>
  <c r="AT9" i="1"/>
  <c r="AT10" i="1"/>
  <c r="AS11" i="1"/>
  <c r="AT11" i="1"/>
  <c r="AS12" i="1"/>
  <c r="AT12" i="1"/>
  <c r="AT13" i="1"/>
  <c r="AS14" i="1"/>
  <c r="AT14" i="1"/>
  <c r="AT16" i="1"/>
  <c r="AS17" i="1"/>
  <c r="AT17" i="1"/>
  <c r="AT19" i="1"/>
  <c r="AT2" i="1"/>
  <c r="AJ20" i="1"/>
  <c r="P20" i="12"/>
  <c r="Q20" i="12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1" i="12"/>
  <c r="AG22" i="12"/>
  <c r="AG3" i="12"/>
  <c r="AH3" i="12"/>
  <c r="AG4" i="12"/>
  <c r="AH4" i="12"/>
  <c r="AG5" i="12"/>
  <c r="AH5" i="12"/>
  <c r="AG6" i="12"/>
  <c r="AH6" i="12"/>
  <c r="AG7" i="12"/>
  <c r="AH7" i="12"/>
  <c r="AG8" i="12"/>
  <c r="AH8" i="12"/>
  <c r="AG9" i="12"/>
  <c r="AH9" i="12"/>
  <c r="AG10" i="12"/>
  <c r="AH10" i="12"/>
  <c r="AG11" i="12"/>
  <c r="AH11" i="12"/>
  <c r="AG12" i="12"/>
  <c r="AH12" i="12"/>
  <c r="AG13" i="12"/>
  <c r="AH13" i="12"/>
  <c r="AG14" i="12"/>
  <c r="AH14" i="12"/>
  <c r="AG15" i="12"/>
  <c r="AH15" i="12"/>
  <c r="AG16" i="12"/>
  <c r="AH16" i="12"/>
  <c r="AG17" i="12"/>
  <c r="AH17" i="12"/>
  <c r="AG18" i="12"/>
  <c r="AH18" i="12"/>
  <c r="AG19" i="12"/>
  <c r="AH19" i="12"/>
  <c r="AG2" i="12"/>
  <c r="AH2" i="12"/>
  <c r="C20" i="12"/>
  <c r="D20" i="12"/>
  <c r="E20" i="12"/>
  <c r="F20" i="12"/>
  <c r="G20" i="12"/>
  <c r="H20" i="12"/>
  <c r="I20" i="12"/>
  <c r="J20" i="12"/>
  <c r="K20" i="12"/>
  <c r="L20" i="12"/>
  <c r="M20" i="12"/>
  <c r="N20" i="12"/>
  <c r="O20" i="12"/>
  <c r="AG20" i="12"/>
  <c r="B20" i="12"/>
  <c r="AD13" i="11"/>
  <c r="AE13" i="11"/>
  <c r="U20" i="11"/>
  <c r="V20" i="11"/>
  <c r="W20" i="11"/>
  <c r="X20" i="11"/>
  <c r="Y20" i="11"/>
  <c r="Z20" i="11"/>
  <c r="AA20" i="11"/>
  <c r="AB20" i="11"/>
  <c r="AC20" i="11"/>
  <c r="G20" i="11"/>
  <c r="N20" i="11"/>
  <c r="D20" i="11"/>
  <c r="AD21" i="11"/>
  <c r="AD22" i="11"/>
  <c r="AD3" i="11"/>
  <c r="AE3" i="11"/>
  <c r="AD4" i="11"/>
  <c r="AE4" i="11"/>
  <c r="AD5" i="11"/>
  <c r="AE5" i="11"/>
  <c r="AD6" i="11"/>
  <c r="AE6" i="11"/>
  <c r="AD7" i="11"/>
  <c r="AE7" i="11"/>
  <c r="AD8" i="11"/>
  <c r="AE8" i="11"/>
  <c r="AD10" i="11"/>
  <c r="AE10" i="11"/>
  <c r="AD11" i="11"/>
  <c r="AE11" i="11"/>
  <c r="AD12" i="11"/>
  <c r="AE12" i="11"/>
  <c r="AD14" i="11"/>
  <c r="AE14" i="11"/>
  <c r="AD15" i="11"/>
  <c r="AE15" i="11"/>
  <c r="AD16" i="11"/>
  <c r="AE16" i="11"/>
  <c r="AD17" i="11"/>
  <c r="AE17" i="11"/>
  <c r="AD19" i="11"/>
  <c r="AE19" i="11"/>
  <c r="AD2" i="11"/>
  <c r="AE2" i="11"/>
  <c r="P20" i="11"/>
  <c r="D20" i="10"/>
  <c r="O20" i="10"/>
  <c r="AP21" i="10"/>
  <c r="AP22" i="10"/>
  <c r="B20" i="11"/>
  <c r="C20" i="11"/>
  <c r="E20" i="11"/>
  <c r="F20" i="11"/>
  <c r="H20" i="11"/>
  <c r="I20" i="11"/>
  <c r="J20" i="11"/>
  <c r="K20" i="11"/>
  <c r="L20" i="11"/>
  <c r="M20" i="11"/>
  <c r="O20" i="11"/>
  <c r="Q20" i="11"/>
  <c r="R20" i="11"/>
  <c r="S20" i="11"/>
  <c r="T20" i="11"/>
  <c r="AD20" i="11"/>
  <c r="S20" i="10"/>
  <c r="AP3" i="10"/>
  <c r="AQ3" i="10"/>
  <c r="AP5" i="10"/>
  <c r="AQ5" i="10"/>
  <c r="AP6" i="10"/>
  <c r="AQ6" i="10"/>
  <c r="AP7" i="10"/>
  <c r="AQ7" i="10"/>
  <c r="AP8" i="10"/>
  <c r="AQ8" i="10"/>
  <c r="AP10" i="10"/>
  <c r="AQ10" i="10"/>
  <c r="AP11" i="10"/>
  <c r="AQ11" i="10"/>
  <c r="AP12" i="10"/>
  <c r="AQ12" i="10"/>
  <c r="AP13" i="10"/>
  <c r="AQ13" i="10"/>
  <c r="AP14" i="10"/>
  <c r="AQ14" i="10"/>
  <c r="AP15" i="10"/>
  <c r="AQ15" i="10"/>
  <c r="AP16" i="10"/>
  <c r="AQ16" i="10"/>
  <c r="AP17" i="10"/>
  <c r="AQ17" i="10"/>
  <c r="AP18" i="10"/>
  <c r="AQ18" i="10"/>
  <c r="AP19" i="10"/>
  <c r="AQ19" i="10"/>
  <c r="AP2" i="10"/>
  <c r="AQ2" i="10"/>
  <c r="J20" i="10"/>
  <c r="K20" i="10"/>
  <c r="B20" i="10"/>
  <c r="C20" i="10"/>
  <c r="E20" i="10"/>
  <c r="G20" i="10"/>
  <c r="F20" i="10"/>
  <c r="H20" i="10"/>
  <c r="I20" i="10"/>
  <c r="L20" i="10"/>
  <c r="M20" i="10"/>
  <c r="N20" i="10"/>
  <c r="P20" i="10"/>
  <c r="Q20" i="10"/>
  <c r="R20" i="10"/>
  <c r="T20" i="10"/>
  <c r="U20" i="10"/>
  <c r="V20" i="10"/>
  <c r="W20" i="10"/>
  <c r="X20" i="10"/>
  <c r="Y20" i="10"/>
  <c r="Z20" i="10"/>
  <c r="AA20" i="10"/>
  <c r="AB20" i="10"/>
  <c r="AC20" i="10"/>
  <c r="AD20" i="10"/>
  <c r="AE20" i="10"/>
  <c r="AF20" i="10"/>
  <c r="AG20" i="10"/>
  <c r="AH20" i="10"/>
  <c r="AI20" i="10"/>
  <c r="AJ20" i="10"/>
  <c r="AK20" i="10"/>
  <c r="AL20" i="10"/>
  <c r="AM20" i="10"/>
  <c r="AN20" i="10"/>
  <c r="AO20" i="10"/>
  <c r="AP20" i="10"/>
  <c r="B20" i="9"/>
  <c r="C20" i="9"/>
  <c r="D20" i="9"/>
  <c r="E20" i="9"/>
  <c r="F20" i="9"/>
  <c r="G20" i="9"/>
  <c r="H20" i="9"/>
  <c r="I20" i="9"/>
  <c r="J20" i="9"/>
  <c r="K20" i="9"/>
  <c r="L20" i="9"/>
  <c r="M20" i="9"/>
  <c r="N20" i="9"/>
  <c r="O20" i="9"/>
  <c r="P20" i="9"/>
  <c r="Q20" i="9"/>
  <c r="R20" i="9"/>
  <c r="S20" i="9"/>
  <c r="T20" i="9"/>
  <c r="U20" i="9"/>
  <c r="V20" i="9"/>
  <c r="W20" i="9"/>
  <c r="X21" i="9"/>
  <c r="X22" i="9"/>
  <c r="X3" i="9"/>
  <c r="Y3" i="9"/>
  <c r="X4" i="9"/>
  <c r="Y4" i="9"/>
  <c r="X5" i="9"/>
  <c r="Y5" i="9"/>
  <c r="X6" i="9"/>
  <c r="Y6" i="9"/>
  <c r="X7" i="9"/>
  <c r="Y7" i="9"/>
  <c r="X8" i="9"/>
  <c r="Y8" i="9"/>
  <c r="X9" i="9"/>
  <c r="Y9" i="9"/>
  <c r="X10" i="9"/>
  <c r="Y10" i="9"/>
  <c r="X12" i="9"/>
  <c r="Y12" i="9"/>
  <c r="X13" i="9"/>
  <c r="Y13" i="9"/>
  <c r="X14" i="9"/>
  <c r="Y14" i="9"/>
  <c r="X15" i="9"/>
  <c r="Y15" i="9"/>
  <c r="X16" i="9"/>
  <c r="Y16" i="9"/>
  <c r="X17" i="9"/>
  <c r="Y17" i="9"/>
  <c r="X18" i="9"/>
  <c r="Y18" i="9"/>
  <c r="X19" i="9"/>
  <c r="Y19" i="9"/>
  <c r="X2" i="9"/>
  <c r="Y2" i="9"/>
  <c r="X20" i="9"/>
  <c r="D5" i="8"/>
  <c r="D2" i="8"/>
  <c r="D18" i="8"/>
  <c r="D14" i="8"/>
  <c r="D3" i="8"/>
  <c r="D8" i="8"/>
  <c r="D16" i="8"/>
  <c r="D10" i="8"/>
  <c r="D19" i="8"/>
  <c r="D7" i="8"/>
  <c r="D15" i="8"/>
  <c r="D4" i="8"/>
  <c r="D11" i="8"/>
  <c r="D6" i="8"/>
  <c r="D9" i="8"/>
  <c r="D13" i="8"/>
  <c r="D12" i="8"/>
  <c r="D17" i="8"/>
  <c r="B5" i="8"/>
  <c r="B2" i="8"/>
  <c r="B18" i="8"/>
  <c r="B14" i="8"/>
  <c r="B3" i="8"/>
  <c r="B8" i="8"/>
  <c r="B16" i="8"/>
  <c r="B10" i="8"/>
  <c r="B19" i="8"/>
  <c r="B7" i="8"/>
  <c r="B15" i="8"/>
  <c r="B4" i="8"/>
  <c r="B11" i="8"/>
  <c r="B6" i="8"/>
  <c r="B9" i="8"/>
  <c r="B13" i="8"/>
  <c r="B12" i="8"/>
  <c r="B17" i="8"/>
  <c r="AR20" i="1"/>
  <c r="C20" i="1"/>
  <c r="D20" i="1"/>
  <c r="G20" i="1"/>
  <c r="H20" i="1"/>
  <c r="J20" i="1"/>
  <c r="K20" i="1"/>
  <c r="N20" i="1"/>
  <c r="Q20" i="1"/>
  <c r="S20" i="1"/>
  <c r="T20" i="1"/>
  <c r="V20" i="1"/>
  <c r="W20" i="1"/>
  <c r="Z20" i="1"/>
  <c r="AE20" i="1"/>
  <c r="AF20" i="1"/>
  <c r="AH20" i="1"/>
  <c r="AI20" i="1"/>
  <c r="AS20" i="1"/>
  <c r="C20" i="5"/>
  <c r="Y20" i="5"/>
  <c r="AB20" i="5"/>
  <c r="AC20" i="5"/>
  <c r="O20" i="3"/>
  <c r="V20" i="3"/>
  <c r="X22" i="3"/>
  <c r="X23" i="3"/>
  <c r="H20" i="2"/>
  <c r="I20" i="2"/>
  <c r="Z20" i="2"/>
  <c r="Y20" i="2"/>
  <c r="AB22" i="2"/>
  <c r="AB23" i="2"/>
  <c r="D20" i="4"/>
  <c r="AE21" i="4"/>
  <c r="AE22" i="4"/>
  <c r="AC20" i="7"/>
  <c r="AH20" i="7"/>
  <c r="O20" i="7"/>
  <c r="U20" i="7"/>
  <c r="BL21" i="7"/>
  <c r="BL22" i="7"/>
  <c r="B20" i="7"/>
  <c r="C20" i="7"/>
  <c r="D20" i="7"/>
  <c r="J20" i="7"/>
  <c r="E20" i="7"/>
  <c r="F20" i="7"/>
  <c r="G20" i="7"/>
  <c r="H20" i="7"/>
  <c r="I20" i="7"/>
  <c r="K20" i="7"/>
  <c r="L20" i="7"/>
  <c r="N20" i="7"/>
  <c r="P20" i="7"/>
  <c r="Q20" i="7"/>
  <c r="R20" i="7"/>
  <c r="S20" i="7"/>
  <c r="T20" i="7"/>
  <c r="V20" i="7"/>
  <c r="W20" i="7"/>
  <c r="X20" i="7"/>
  <c r="M20" i="7"/>
  <c r="Y20" i="7"/>
  <c r="Z20" i="7"/>
  <c r="AA20" i="7"/>
  <c r="AB20" i="7"/>
  <c r="AD20" i="7"/>
  <c r="AE20" i="7"/>
  <c r="AF20" i="7"/>
  <c r="AG20" i="7"/>
  <c r="AI20" i="7"/>
  <c r="AJ20" i="7"/>
  <c r="AK20" i="7"/>
  <c r="AL20" i="7"/>
  <c r="AM20" i="7"/>
  <c r="AN20" i="7"/>
  <c r="AO20" i="7"/>
  <c r="AP20" i="7"/>
  <c r="AQ20" i="7"/>
  <c r="AR20" i="7"/>
  <c r="AS20" i="7"/>
  <c r="AT20" i="7"/>
  <c r="AU20" i="7"/>
  <c r="AV20" i="7"/>
  <c r="AW20" i="7"/>
  <c r="AX20" i="7"/>
  <c r="AY20" i="7"/>
  <c r="BE20" i="7"/>
  <c r="BF20" i="7"/>
  <c r="AZ20" i="7"/>
  <c r="BA20" i="7"/>
  <c r="BB20" i="7"/>
  <c r="BC20" i="7"/>
  <c r="BD20" i="7"/>
  <c r="BG20" i="7"/>
  <c r="BH20" i="7"/>
  <c r="BI20" i="7"/>
  <c r="BJ20" i="7"/>
  <c r="BK20" i="7"/>
  <c r="BL20" i="7"/>
  <c r="BL3" i="7"/>
  <c r="BM3" i="7"/>
  <c r="BL5" i="7"/>
  <c r="BM5" i="7"/>
  <c r="BL6" i="7"/>
  <c r="BM6" i="7"/>
  <c r="BL7" i="7"/>
  <c r="BM7" i="7"/>
  <c r="BL8" i="7"/>
  <c r="BM8" i="7"/>
  <c r="BL9" i="7"/>
  <c r="BM9" i="7"/>
  <c r="BL10" i="7"/>
  <c r="BM10" i="7"/>
  <c r="BL11" i="7"/>
  <c r="BM11" i="7"/>
  <c r="BL14" i="7"/>
  <c r="BM14" i="7"/>
  <c r="BL15" i="7"/>
  <c r="BM15" i="7"/>
  <c r="BL16" i="7"/>
  <c r="BM16" i="7"/>
  <c r="BL17" i="7"/>
  <c r="BM17" i="7"/>
  <c r="BL19" i="7"/>
  <c r="BM19" i="7"/>
  <c r="BL2" i="7"/>
  <c r="BM2" i="7"/>
  <c r="T20" i="6"/>
  <c r="AB20" i="6"/>
  <c r="N20" i="6"/>
  <c r="Z20" i="6"/>
  <c r="AG20" i="6"/>
  <c r="AE20" i="6"/>
  <c r="C20" i="6"/>
  <c r="D20" i="6"/>
  <c r="E20" i="6"/>
  <c r="F20" i="6"/>
  <c r="G20" i="6"/>
  <c r="H20" i="6"/>
  <c r="I20" i="6"/>
  <c r="J20" i="6"/>
  <c r="K20" i="6"/>
  <c r="L20" i="6"/>
  <c r="M20" i="6"/>
  <c r="O20" i="6"/>
  <c r="P20" i="6"/>
  <c r="Q20" i="6"/>
  <c r="R20" i="6"/>
  <c r="S20" i="6"/>
  <c r="U20" i="6"/>
  <c r="V20" i="6"/>
  <c r="W20" i="6"/>
  <c r="X20" i="6"/>
  <c r="Y20" i="6"/>
  <c r="AA20" i="6"/>
  <c r="AC20" i="6"/>
  <c r="AD20" i="6"/>
  <c r="B20" i="6"/>
  <c r="AE19" i="6"/>
  <c r="AF19" i="6"/>
  <c r="AE18" i="6"/>
  <c r="AF18" i="6"/>
  <c r="AF3" i="6"/>
  <c r="AF4" i="6"/>
  <c r="AF6" i="6"/>
  <c r="AF7" i="6"/>
  <c r="AF9" i="6"/>
  <c r="AF10" i="6"/>
  <c r="AF12" i="6"/>
  <c r="AF13" i="6"/>
  <c r="AF14" i="6"/>
  <c r="AF15" i="6"/>
  <c r="AF16" i="6"/>
  <c r="AF2" i="6"/>
  <c r="AE3" i="6"/>
  <c r="AE4" i="6"/>
  <c r="AE6" i="6"/>
  <c r="AE7" i="6"/>
  <c r="AE9" i="6"/>
  <c r="AE10" i="6"/>
  <c r="AE12" i="6"/>
  <c r="AE13" i="6"/>
  <c r="AE14" i="6"/>
  <c r="AE15" i="6"/>
  <c r="AE16" i="6"/>
  <c r="AE2" i="6"/>
  <c r="Z20" i="5"/>
  <c r="D20" i="5"/>
  <c r="E20" i="5"/>
  <c r="F20" i="5"/>
  <c r="G20" i="5"/>
  <c r="H20" i="5"/>
  <c r="I20" i="5"/>
  <c r="J20" i="5"/>
  <c r="K20" i="5"/>
  <c r="L20" i="5"/>
  <c r="M20" i="5"/>
  <c r="N20" i="5"/>
  <c r="O20" i="5"/>
  <c r="P20" i="5"/>
  <c r="Q20" i="5"/>
  <c r="R20" i="5"/>
  <c r="S20" i="5"/>
  <c r="T20" i="5"/>
  <c r="U20" i="5"/>
  <c r="V20" i="5"/>
  <c r="W20" i="5"/>
  <c r="X20" i="5"/>
  <c r="B20" i="5"/>
  <c r="Z19" i="5"/>
  <c r="AA19" i="5"/>
  <c r="Z18" i="5"/>
  <c r="AA18" i="5"/>
  <c r="AA3" i="5"/>
  <c r="AA4" i="5"/>
  <c r="AA5" i="5"/>
  <c r="AA6" i="5"/>
  <c r="AA7" i="5"/>
  <c r="AA8" i="5"/>
  <c r="AA9" i="5"/>
  <c r="AA10" i="5"/>
  <c r="AA11" i="5"/>
  <c r="AA12" i="5"/>
  <c r="AA13" i="5"/>
  <c r="AA14" i="5"/>
  <c r="AA15" i="5"/>
  <c r="AA16" i="5"/>
  <c r="AA17" i="5"/>
  <c r="Z6" i="5"/>
  <c r="Z7" i="5"/>
  <c r="Z8" i="5"/>
  <c r="Z9" i="5"/>
  <c r="Z10" i="5"/>
  <c r="Z11" i="5"/>
  <c r="Z12" i="5"/>
  <c r="Z13" i="5"/>
  <c r="Z14" i="5"/>
  <c r="Z15" i="5"/>
  <c r="Z16" i="5"/>
  <c r="Z17" i="5"/>
  <c r="Z3" i="5"/>
  <c r="Z4" i="5"/>
  <c r="Z5" i="5"/>
  <c r="AE20" i="4"/>
  <c r="AF3" i="4"/>
  <c r="AF4" i="4"/>
  <c r="AF5" i="4"/>
  <c r="AF6" i="4"/>
  <c r="AF7" i="4"/>
  <c r="AF8" i="4"/>
  <c r="AF10" i="4"/>
  <c r="AF11" i="4"/>
  <c r="AF12" i="4"/>
  <c r="AF13" i="4"/>
  <c r="AF14" i="4"/>
  <c r="AF15" i="4"/>
  <c r="AF16" i="4"/>
  <c r="AF17" i="4"/>
  <c r="AF18" i="4"/>
  <c r="AF19" i="4"/>
  <c r="AF2" i="4"/>
  <c r="C20" i="4"/>
  <c r="E20" i="4"/>
  <c r="F20" i="4"/>
  <c r="G20" i="4"/>
  <c r="H20" i="4"/>
  <c r="I20" i="4"/>
  <c r="J20" i="4"/>
  <c r="K20" i="4"/>
  <c r="L20" i="4"/>
  <c r="M20" i="4"/>
  <c r="N20" i="4"/>
  <c r="O20" i="4"/>
  <c r="P20" i="4"/>
  <c r="Q20" i="4"/>
  <c r="R20" i="4"/>
  <c r="S20" i="4"/>
  <c r="T20" i="4"/>
  <c r="U20" i="4"/>
  <c r="V20" i="4"/>
  <c r="W20" i="4"/>
  <c r="X20" i="4"/>
  <c r="Y20" i="4"/>
  <c r="Z20" i="4"/>
  <c r="AA20" i="4"/>
  <c r="AB20" i="4"/>
  <c r="AC20" i="4"/>
  <c r="AD20" i="4"/>
  <c r="B20" i="4"/>
  <c r="AE4" i="4"/>
  <c r="AE5" i="4"/>
  <c r="AE6" i="4"/>
  <c r="AE7" i="4"/>
  <c r="AE8" i="4"/>
  <c r="AE10" i="4"/>
  <c r="AE11" i="4"/>
  <c r="AE12" i="4"/>
  <c r="AE13" i="4"/>
  <c r="AE14" i="4"/>
  <c r="AE15" i="4"/>
  <c r="AE16" i="4"/>
  <c r="AE17" i="4"/>
  <c r="AE18" i="4"/>
  <c r="AE19" i="4"/>
  <c r="AE2" i="4"/>
  <c r="AE3" i="4"/>
  <c r="X20" i="3"/>
  <c r="C20" i="3"/>
  <c r="D20" i="3"/>
  <c r="E20" i="3"/>
  <c r="F20" i="3"/>
  <c r="G20" i="3"/>
  <c r="H20" i="3"/>
  <c r="I20" i="3"/>
  <c r="J20" i="3"/>
  <c r="K20" i="3"/>
  <c r="L20" i="3"/>
  <c r="M20" i="3"/>
  <c r="N20" i="3"/>
  <c r="P20" i="3"/>
  <c r="Q20" i="3"/>
  <c r="R20" i="3"/>
  <c r="S20" i="3"/>
  <c r="T20" i="3"/>
  <c r="U20" i="3"/>
  <c r="W20" i="3"/>
  <c r="B20" i="3"/>
  <c r="Y3" i="3"/>
  <c r="Y4" i="3"/>
  <c r="Y5" i="3"/>
  <c r="Y6" i="3"/>
  <c r="Y7" i="3"/>
  <c r="Y8" i="3"/>
  <c r="Y9" i="3"/>
  <c r="Y10" i="3"/>
  <c r="Y12" i="3"/>
  <c r="Y13" i="3"/>
  <c r="Y14" i="3"/>
  <c r="Y15" i="3"/>
  <c r="Y16" i="3"/>
  <c r="Y17" i="3"/>
  <c r="Y18" i="3"/>
  <c r="Y2" i="3"/>
  <c r="X3" i="3"/>
  <c r="X4" i="3"/>
  <c r="X5" i="3"/>
  <c r="X6" i="3"/>
  <c r="X7" i="3"/>
  <c r="X8" i="3"/>
  <c r="X9" i="3"/>
  <c r="X10" i="3"/>
  <c r="X12" i="3"/>
  <c r="X13" i="3"/>
  <c r="X14" i="3"/>
  <c r="X15" i="3"/>
  <c r="X16" i="3"/>
  <c r="X17" i="3"/>
  <c r="X18" i="3"/>
  <c r="X2" i="3"/>
  <c r="AB19" i="2"/>
  <c r="AC19" i="2"/>
  <c r="AB3" i="2"/>
  <c r="AC3" i="2"/>
  <c r="Q20" i="2"/>
  <c r="R20" i="2"/>
  <c r="AB20" i="2"/>
  <c r="AC4" i="2"/>
  <c r="AC5" i="2"/>
  <c r="AC6" i="2"/>
  <c r="AC8" i="2"/>
  <c r="AC9" i="2"/>
  <c r="AC10" i="2"/>
  <c r="AB11" i="2"/>
  <c r="AC11" i="2"/>
  <c r="AC12" i="2"/>
  <c r="AC13" i="2"/>
  <c r="AC14" i="2"/>
  <c r="AC15" i="2"/>
  <c r="AC16" i="2"/>
  <c r="AC18" i="2"/>
  <c r="AC2" i="2"/>
  <c r="C20" i="2"/>
  <c r="D20" i="2"/>
  <c r="E20" i="2"/>
  <c r="F20" i="2"/>
  <c r="G20" i="2"/>
  <c r="J20" i="2"/>
  <c r="K20" i="2"/>
  <c r="L20" i="2"/>
  <c r="M20" i="2"/>
  <c r="N20" i="2"/>
  <c r="O20" i="2"/>
  <c r="P20" i="2"/>
  <c r="S20" i="2"/>
  <c r="T20" i="2"/>
  <c r="U20" i="2"/>
  <c r="V20" i="2"/>
  <c r="W20" i="2"/>
  <c r="X20" i="2"/>
  <c r="AA20" i="2"/>
  <c r="B20" i="2"/>
  <c r="AB4" i="2"/>
  <c r="AB5" i="2"/>
  <c r="AB6" i="2"/>
  <c r="AB8" i="2"/>
  <c r="AB9" i="2"/>
  <c r="AB10" i="2"/>
  <c r="AB12" i="2"/>
  <c r="AB13" i="2"/>
  <c r="AB14" i="2"/>
  <c r="AB15" i="2"/>
  <c r="AB16" i="2"/>
  <c r="AB18" i="2"/>
  <c r="AB2" i="2"/>
  <c r="F20" i="1"/>
  <c r="F21" i="1"/>
  <c r="AE21" i="1"/>
  <c r="C21" i="1"/>
  <c r="D21" i="1"/>
  <c r="E21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W21" i="1"/>
  <c r="X21" i="1"/>
  <c r="Y21" i="1"/>
  <c r="Z21" i="1"/>
  <c r="AA21" i="1"/>
  <c r="AB21" i="1"/>
  <c r="AC21" i="1"/>
  <c r="AD21" i="1"/>
  <c r="AF21" i="1"/>
  <c r="AG21" i="1"/>
  <c r="AH21" i="1"/>
  <c r="AI21" i="1"/>
  <c r="AK21" i="1"/>
  <c r="AL21" i="1"/>
  <c r="AM21" i="1"/>
  <c r="AN21" i="1"/>
  <c r="AO21" i="1"/>
  <c r="AP21" i="1"/>
  <c r="AQ21" i="1"/>
  <c r="AR21" i="1"/>
  <c r="B21" i="1"/>
  <c r="I20" i="1"/>
  <c r="L20" i="1"/>
  <c r="O20" i="1"/>
  <c r="R20" i="1"/>
  <c r="U20" i="1"/>
  <c r="X20" i="1"/>
  <c r="AA20" i="1"/>
  <c r="AD20" i="1"/>
  <c r="AG20" i="1"/>
  <c r="AK20" i="1"/>
  <c r="AL20" i="1"/>
  <c r="AM20" i="1"/>
  <c r="AN20" i="1"/>
  <c r="AO20" i="1"/>
  <c r="AP20" i="1"/>
  <c r="AQ20" i="1"/>
  <c r="B20" i="1"/>
  <c r="AS13" i="1"/>
  <c r="AS19" i="1"/>
  <c r="AS6" i="1"/>
  <c r="AS8" i="1"/>
  <c r="AS9" i="1"/>
  <c r="AS10" i="1"/>
  <c r="AS16" i="1"/>
  <c r="AS5" i="1"/>
  <c r="AS2" i="1"/>
</calcChain>
</file>

<file path=xl/sharedStrings.xml><?xml version="1.0" encoding="utf-8"?>
<sst xmlns="http://schemas.openxmlformats.org/spreadsheetml/2006/main" count="992" uniqueCount="424">
  <si>
    <t>Normal</t>
  </si>
  <si>
    <t>Fire</t>
  </si>
  <si>
    <t>Water</t>
  </si>
  <si>
    <t>Electric</t>
  </si>
  <si>
    <t>Grass</t>
  </si>
  <si>
    <t>Ice</t>
  </si>
  <si>
    <t>Fighting</t>
  </si>
  <si>
    <t>Poison</t>
  </si>
  <si>
    <t>Ground</t>
  </si>
  <si>
    <t>Flying</t>
  </si>
  <si>
    <t>Psychic</t>
  </si>
  <si>
    <t>Bug</t>
  </si>
  <si>
    <t>Rock</t>
  </si>
  <si>
    <t>Ghost</t>
  </si>
  <si>
    <t>Dragon</t>
  </si>
  <si>
    <t>Dark</t>
  </si>
  <si>
    <t>Steel</t>
  </si>
  <si>
    <t>Fairy</t>
  </si>
  <si>
    <t>Venusaur</t>
  </si>
  <si>
    <t>Tropius</t>
  </si>
  <si>
    <t>Roserade</t>
  </si>
  <si>
    <t>Abomasnow</t>
  </si>
  <si>
    <t>Amoonguss</t>
  </si>
  <si>
    <t>Bellossom</t>
  </si>
  <si>
    <t>Breloom</t>
  </si>
  <si>
    <t>Cacturne</t>
  </si>
  <si>
    <t>Carnivine</t>
  </si>
  <si>
    <t>Cherrim</t>
  </si>
  <si>
    <t>Chesnaught</t>
  </si>
  <si>
    <t>Cradily</t>
  </si>
  <si>
    <t>Decidueye</t>
  </si>
  <si>
    <t>Dhelmise</t>
  </si>
  <si>
    <t>Exeggutor</t>
  </si>
  <si>
    <t>Exeggutor Alolan</t>
  </si>
  <si>
    <t>Ferrothorn</t>
  </si>
  <si>
    <t>Gogoat</t>
  </si>
  <si>
    <t>Gourgeist</t>
  </si>
  <si>
    <t>Jumpluff</t>
  </si>
  <si>
    <t>Leafeon</t>
  </si>
  <si>
    <t>Leavanny</t>
  </si>
  <si>
    <t>Lilligant</t>
  </si>
  <si>
    <t>Ludicolo</t>
  </si>
  <si>
    <t>Lurantis</t>
  </si>
  <si>
    <t>Maractus</t>
  </si>
  <si>
    <t>Meganium</t>
  </si>
  <si>
    <t>Parasect</t>
  </si>
  <si>
    <t>Sawsbuck</t>
  </si>
  <si>
    <t>Sceptile</t>
  </si>
  <si>
    <t>Serperior</t>
  </si>
  <si>
    <t>Shiinotic</t>
  </si>
  <si>
    <t>Simisage</t>
  </si>
  <si>
    <t>Sunflora</t>
  </si>
  <si>
    <t>Tangrowth</t>
  </si>
  <si>
    <t>Trevenant</t>
  </si>
  <si>
    <t>Tsareena</t>
  </si>
  <si>
    <t>Victreebel</t>
  </si>
  <si>
    <t>Vileplume</t>
  </si>
  <si>
    <t>Whimsicott</t>
  </si>
  <si>
    <t>Wormadam (plant)</t>
  </si>
  <si>
    <t>Thunder Punch</t>
  </si>
  <si>
    <t>Move Tutor</t>
  </si>
  <si>
    <t>Syncronize</t>
  </si>
  <si>
    <t>Dream Eater</t>
  </si>
  <si>
    <t>Punches Tutor</t>
  </si>
  <si>
    <t>Wild Charge</t>
  </si>
  <si>
    <t>Shiftry</t>
  </si>
  <si>
    <t>Types Learned Percentage</t>
  </si>
  <si>
    <t>Charizard</t>
  </si>
  <si>
    <t>Ninetales</t>
  </si>
  <si>
    <t>Arcanine</t>
  </si>
  <si>
    <t>Blaziken</t>
  </si>
  <si>
    <t>Camerupt</t>
  </si>
  <si>
    <t>Chandelure</t>
  </si>
  <si>
    <t>Darmanitan</t>
  </si>
  <si>
    <t>Delphox</t>
  </si>
  <si>
    <t>Emboar</t>
  </si>
  <si>
    <t>Flareon</t>
  </si>
  <si>
    <t>Heatmor</t>
  </si>
  <si>
    <t>Houndoom</t>
  </si>
  <si>
    <t>Incineroar</t>
  </si>
  <si>
    <t>Infernape</t>
  </si>
  <si>
    <t>Magcargo</t>
  </si>
  <si>
    <t>Magmortar</t>
  </si>
  <si>
    <t>Marowak Alolan</t>
  </si>
  <si>
    <t>Pyroar</t>
  </si>
  <si>
    <t>Rapidash</t>
  </si>
  <si>
    <t>Salazzle</t>
  </si>
  <si>
    <t>Simisear</t>
  </si>
  <si>
    <t>Talonflame</t>
  </si>
  <si>
    <t>Torkoal</t>
  </si>
  <si>
    <t>Turtonator</t>
  </si>
  <si>
    <t>Typhlosion</t>
  </si>
  <si>
    <t>Volcarona</t>
  </si>
  <si>
    <t>Scald TM</t>
  </si>
  <si>
    <t>Zap Cannon via Transfer</t>
  </si>
  <si>
    <t>Blizzard/Ice Beam TM</t>
  </si>
  <si>
    <t>Gengar</t>
  </si>
  <si>
    <t>Aegislash</t>
  </si>
  <si>
    <t>Banette</t>
  </si>
  <si>
    <t>Cofagrigus</t>
  </si>
  <si>
    <t>Drifblim</t>
  </si>
  <si>
    <t>Dusknoir</t>
  </si>
  <si>
    <t>Froslass</t>
  </si>
  <si>
    <t>Golurk</t>
  </si>
  <si>
    <t>Jellicent</t>
  </si>
  <si>
    <t>Mimikyu</t>
  </si>
  <si>
    <t>Mismagius</t>
  </si>
  <si>
    <t>Palossand</t>
  </si>
  <si>
    <t>Rotom</t>
  </si>
  <si>
    <t>Sableye</t>
  </si>
  <si>
    <t>Shedinja</t>
  </si>
  <si>
    <t>Spiritomb</t>
  </si>
  <si>
    <t>Ariados</t>
  </si>
  <si>
    <t>Beedrill</t>
  </si>
  <si>
    <t>Crobat</t>
  </si>
  <si>
    <t>Dragalge</t>
  </si>
  <si>
    <t>Drapion</t>
  </si>
  <si>
    <t>Dustox</t>
  </si>
  <si>
    <t>Garbodor</t>
  </si>
  <si>
    <t>Muk</t>
  </si>
  <si>
    <t>Muk Alolan</t>
  </si>
  <si>
    <t>Nidoking</t>
  </si>
  <si>
    <t>Nidoqueen</t>
  </si>
  <si>
    <t>Qwilfish</t>
  </si>
  <si>
    <t>Scolipede</t>
  </si>
  <si>
    <t>Seviper</t>
  </si>
  <si>
    <t>Skuntank</t>
  </si>
  <si>
    <t>Swalot</t>
  </si>
  <si>
    <t>Tentacruel</t>
  </si>
  <si>
    <t>Toxapex</t>
  </si>
  <si>
    <t>Toxicroak</t>
  </si>
  <si>
    <t>Venomoth</t>
  </si>
  <si>
    <t>Weezing</t>
  </si>
  <si>
    <t>Arbok</t>
  </si>
  <si>
    <t>Heat wave move tutor</t>
  </si>
  <si>
    <t>Ampharos</t>
  </si>
  <si>
    <t>Dedenne</t>
  </si>
  <si>
    <t>Eelektross</t>
  </si>
  <si>
    <t>Electivire</t>
  </si>
  <si>
    <t>Electrode</t>
  </si>
  <si>
    <t>Emolga</t>
  </si>
  <si>
    <t>Galvantula</t>
  </si>
  <si>
    <t>Golem</t>
  </si>
  <si>
    <t>Golem Alolan</t>
  </si>
  <si>
    <t>Helolisk</t>
  </si>
  <si>
    <t>Jolteon</t>
  </si>
  <si>
    <t>Lanturn</t>
  </si>
  <si>
    <t>Luxray</t>
  </si>
  <si>
    <t>Magnezone</t>
  </si>
  <si>
    <t>Manectric</t>
  </si>
  <si>
    <t>Minun</t>
  </si>
  <si>
    <t>Pachirisu</t>
  </si>
  <si>
    <t>Plusle</t>
  </si>
  <si>
    <t>Raichu</t>
  </si>
  <si>
    <t>Raichu Alolan</t>
  </si>
  <si>
    <t>Stunfisk</t>
  </si>
  <si>
    <t>Togedemaru</t>
  </si>
  <si>
    <t>Vikavolt</t>
  </si>
  <si>
    <t>Zebstrika</t>
  </si>
  <si>
    <t>Absol</t>
  </si>
  <si>
    <t>Bisharp</t>
  </si>
  <si>
    <t>Crawdaunt</t>
  </si>
  <si>
    <t>Greninja</t>
  </si>
  <si>
    <t>Honchkrow</t>
  </si>
  <si>
    <t>Hydreigon</t>
  </si>
  <si>
    <t>Krookodile</t>
  </si>
  <si>
    <t>Liepard</t>
  </si>
  <si>
    <t>Malamar</t>
  </si>
  <si>
    <t>Mandibuzz</t>
  </si>
  <si>
    <t>Mightyena</t>
  </si>
  <si>
    <t>Pangoro</t>
  </si>
  <si>
    <t>Persian</t>
  </si>
  <si>
    <t>Raticate Alolan</t>
  </si>
  <si>
    <t>Scrafty</t>
  </si>
  <si>
    <t>Sharpedo</t>
  </si>
  <si>
    <t>Tyranitar</t>
  </si>
  <si>
    <t>Umbreon</t>
  </si>
  <si>
    <t>Weavile</t>
  </si>
  <si>
    <t>Zoroark</t>
  </si>
  <si>
    <t>Persian Alolan</t>
  </si>
  <si>
    <t>Standard Dev</t>
  </si>
  <si>
    <t>CI</t>
  </si>
  <si>
    <t>Alomomola</t>
  </si>
  <si>
    <t>Araquanid</t>
  </si>
  <si>
    <t>Azumarill</t>
  </si>
  <si>
    <t>Barbaracle</t>
  </si>
  <si>
    <t>Basculin</t>
  </si>
  <si>
    <t>Bibarel</t>
  </si>
  <si>
    <t>Blastoise</t>
  </si>
  <si>
    <t>Bruxish</t>
  </si>
  <si>
    <t>Carracosta</t>
  </si>
  <si>
    <t>Clawitzer</t>
  </si>
  <si>
    <t>Cloyster</t>
  </si>
  <si>
    <t>Corsola</t>
  </si>
  <si>
    <t>Dewgong</t>
  </si>
  <si>
    <t>Empoleon</t>
  </si>
  <si>
    <t>Feraligatr</t>
  </si>
  <si>
    <t>Floatzel</t>
  </si>
  <si>
    <t>Gastrodon</t>
  </si>
  <si>
    <t>Golduck</t>
  </si>
  <si>
    <t>Golisopod</t>
  </si>
  <si>
    <t>Gorebyss</t>
  </si>
  <si>
    <t>Gyarados</t>
  </si>
  <si>
    <t>Huntail</t>
  </si>
  <si>
    <t>Kabutops</t>
  </si>
  <si>
    <t>Kingdra</t>
  </si>
  <si>
    <t>Kingler</t>
  </si>
  <si>
    <t>Lapras</t>
  </si>
  <si>
    <t>Lumineon</t>
  </si>
  <si>
    <t>Luvdisc</t>
  </si>
  <si>
    <t>Mantine</t>
  </si>
  <si>
    <t>Milotic</t>
  </si>
  <si>
    <t>Octillery</t>
  </si>
  <si>
    <t>Omastar</t>
  </si>
  <si>
    <t>Pelipper</t>
  </si>
  <si>
    <t>Politoed</t>
  </si>
  <si>
    <t>Poliwrath</t>
  </si>
  <si>
    <t>Primarina</t>
  </si>
  <si>
    <t>Pyukumuku</t>
  </si>
  <si>
    <t>Quagsire</t>
  </si>
  <si>
    <t>Relicanth</t>
  </si>
  <si>
    <t>Samurott</t>
  </si>
  <si>
    <t>Seaking</t>
  </si>
  <si>
    <t>Seismitoad</t>
  </si>
  <si>
    <t>Simipour</t>
  </si>
  <si>
    <t>Slowking</t>
  </si>
  <si>
    <t>Starmie</t>
  </si>
  <si>
    <t>Swampert</t>
  </si>
  <si>
    <t>Swanna</t>
  </si>
  <si>
    <t>Vaporeon</t>
  </si>
  <si>
    <t>Wailord</t>
  </si>
  <si>
    <t>Walrein</t>
  </si>
  <si>
    <t>Whiscash</t>
  </si>
  <si>
    <t>Wishiwashi</t>
  </si>
  <si>
    <t>Min</t>
  </si>
  <si>
    <t>Mean</t>
  </si>
  <si>
    <t>Max</t>
  </si>
  <si>
    <t>Aromatisse</t>
  </si>
  <si>
    <t>Carbink</t>
  </si>
  <si>
    <t>Clefable</t>
  </si>
  <si>
    <t>Comfey</t>
  </si>
  <si>
    <t>Florges</t>
  </si>
  <si>
    <t>Gardevoir</t>
  </si>
  <si>
    <t>Granbull</t>
  </si>
  <si>
    <t>Klefki</t>
  </si>
  <si>
    <t>Mawile</t>
  </si>
  <si>
    <t>Mr. Mime</t>
  </si>
  <si>
    <t>Ninetales Alolan</t>
  </si>
  <si>
    <t>Ribombee</t>
  </si>
  <si>
    <t>Slurpuff</t>
  </si>
  <si>
    <t>Sylveon</t>
  </si>
  <si>
    <t>Togekiss</t>
  </si>
  <si>
    <t>Wigglytuff</t>
  </si>
  <si>
    <t>Accelgor</t>
  </si>
  <si>
    <t>Armaldo</t>
  </si>
  <si>
    <t>Beautifly</t>
  </si>
  <si>
    <t>Butterfree</t>
  </si>
  <si>
    <t>Crustle</t>
  </si>
  <si>
    <t>Escavalier</t>
  </si>
  <si>
    <t>Forretress</t>
  </si>
  <si>
    <t>Heracross</t>
  </si>
  <si>
    <t>Illumise</t>
  </si>
  <si>
    <t>Kricketune</t>
  </si>
  <si>
    <t>Ledian</t>
  </si>
  <si>
    <t>Masquerain</t>
  </si>
  <si>
    <t>Mothim</t>
  </si>
  <si>
    <t>Ninjask</t>
  </si>
  <si>
    <t>Pinsir</t>
  </si>
  <si>
    <t>Scizor</t>
  </si>
  <si>
    <t>Scyther</t>
  </si>
  <si>
    <t>Shuckle</t>
  </si>
  <si>
    <t>Vivillon</t>
  </si>
  <si>
    <t>Volbeat</t>
  </si>
  <si>
    <t>Wormadam (Grass)</t>
  </si>
  <si>
    <t>Wormadam (Ground)</t>
  </si>
  <si>
    <t>Wormadam (Steel)</t>
  </si>
  <si>
    <t>Yanmega</t>
  </si>
  <si>
    <t>Durant</t>
  </si>
  <si>
    <t>Vespiquen</t>
  </si>
  <si>
    <t>Bewear</t>
  </si>
  <si>
    <t>Conkeldurr</t>
  </si>
  <si>
    <t>Crabominable</t>
  </si>
  <si>
    <t>Gallade</t>
  </si>
  <si>
    <t>Hariyama</t>
  </si>
  <si>
    <t>Hawlucha</t>
  </si>
  <si>
    <t>Hitmonchan</t>
  </si>
  <si>
    <t>Hitmonlee</t>
  </si>
  <si>
    <t>Hitmontop</t>
  </si>
  <si>
    <t>Kommo-o</t>
  </si>
  <si>
    <t>Lucario</t>
  </si>
  <si>
    <t>Machamp</t>
  </si>
  <si>
    <t>Medicham</t>
  </si>
  <si>
    <t>Mienshao</t>
  </si>
  <si>
    <t>Passimian</t>
  </si>
  <si>
    <t>Primeape</t>
  </si>
  <si>
    <t>Sawk</t>
  </si>
  <si>
    <t>Throh</t>
  </si>
  <si>
    <t>Claydol</t>
  </si>
  <si>
    <t>Diggersby</t>
  </si>
  <si>
    <t>Donphan</t>
  </si>
  <si>
    <t>Dugtrio</t>
  </si>
  <si>
    <t>Dugtrio Alolan</t>
  </si>
  <si>
    <t>Excadrill</t>
  </si>
  <si>
    <t>Flygon</t>
  </si>
  <si>
    <t>Garchomp</t>
  </si>
  <si>
    <t>Gliscor</t>
  </si>
  <si>
    <t>Hippowdon</t>
  </si>
  <si>
    <t>Mamoswine</t>
  </si>
  <si>
    <t>Marowak</t>
  </si>
  <si>
    <t>Mudsdale</t>
  </si>
  <si>
    <t>Rhyperior</t>
  </si>
  <si>
    <t>Sandslash</t>
  </si>
  <si>
    <t>Steelix</t>
  </si>
  <si>
    <t>Torterra</t>
  </si>
  <si>
    <t>Wormadam (ground)</t>
  </si>
  <si>
    <t>Alakazam</t>
  </si>
  <si>
    <t>Beheeyem</t>
  </si>
  <si>
    <t>Bronzong</t>
  </si>
  <si>
    <t>Chimecho</t>
  </si>
  <si>
    <t>Espeon</t>
  </si>
  <si>
    <t>Girafarig</t>
  </si>
  <si>
    <t>Gothitelle</t>
  </si>
  <si>
    <t>Grumpig</t>
  </si>
  <si>
    <t>Hypno</t>
  </si>
  <si>
    <t>Jynx</t>
  </si>
  <si>
    <t>Lunatone</t>
  </si>
  <si>
    <t>Metagross</t>
  </si>
  <si>
    <t>Musharna</t>
  </si>
  <si>
    <t>Oranguru</t>
  </si>
  <si>
    <t>Reuniclus</t>
  </si>
  <si>
    <t>Sigilyph</t>
  </si>
  <si>
    <t>Solrock</t>
  </si>
  <si>
    <t>Swoobat</t>
  </si>
  <si>
    <t>Wobbuffet</t>
  </si>
  <si>
    <t>Xatu</t>
  </si>
  <si>
    <t>Meowstic</t>
  </si>
  <si>
    <t>Unown</t>
  </si>
  <si>
    <t>Slowbro</t>
  </si>
  <si>
    <t>Ambipom</t>
  </si>
  <si>
    <t>Audino</t>
  </si>
  <si>
    <t>Blissey</t>
  </si>
  <si>
    <t>Bouffalant</t>
  </si>
  <si>
    <t>Braviary</t>
  </si>
  <si>
    <t>Castform</t>
  </si>
  <si>
    <t>Chatot</t>
  </si>
  <si>
    <t>Cinccino</t>
  </si>
  <si>
    <t>Delcatty</t>
  </si>
  <si>
    <t>Ditto</t>
  </si>
  <si>
    <t>Dodrio</t>
  </si>
  <si>
    <t>Drampa</t>
  </si>
  <si>
    <t>Dunsparce</t>
  </si>
  <si>
    <t>Exploud</t>
  </si>
  <si>
    <t>Farfetch'd</t>
  </si>
  <si>
    <t>Fearow</t>
  </si>
  <si>
    <t>Furfrou</t>
  </si>
  <si>
    <t>Furret</t>
  </si>
  <si>
    <t>Gumshoos</t>
  </si>
  <si>
    <t>Heliolisk</t>
  </si>
  <si>
    <t>Kangaskhan</t>
  </si>
  <si>
    <t>Kecleon</t>
  </si>
  <si>
    <t>Komala</t>
  </si>
  <si>
    <t>Lickilicky</t>
  </si>
  <si>
    <t>Linoone</t>
  </si>
  <si>
    <t>Lopunny</t>
  </si>
  <si>
    <t>Miltank</t>
  </si>
  <si>
    <t>Noctowl</t>
  </si>
  <si>
    <t>Pidgeot</t>
  </si>
  <si>
    <t>Porygon Z</t>
  </si>
  <si>
    <t>Purugly</t>
  </si>
  <si>
    <t>Raticate</t>
  </si>
  <si>
    <t>Raticate A</t>
  </si>
  <si>
    <t>Slaking</t>
  </si>
  <si>
    <t>Smeargle</t>
  </si>
  <si>
    <t>Snorlax</t>
  </si>
  <si>
    <t>Spinda</t>
  </si>
  <si>
    <t>Stantler</t>
  </si>
  <si>
    <t>Staraptor</t>
  </si>
  <si>
    <t>Stoutland</t>
  </si>
  <si>
    <t>Swellow</t>
  </si>
  <si>
    <t>Tauros</t>
  </si>
  <si>
    <t>Toucannon</t>
  </si>
  <si>
    <t>Unfezant</t>
  </si>
  <si>
    <t>Ursaring</t>
  </si>
  <si>
    <t>Watchog</t>
  </si>
  <si>
    <t>Zangoose</t>
  </si>
  <si>
    <t>Aurorus</t>
  </si>
  <si>
    <t>Avalugg</t>
  </si>
  <si>
    <t>Beartic</t>
  </si>
  <si>
    <t>Cryogonal</t>
  </si>
  <si>
    <t>Delibird</t>
  </si>
  <si>
    <t>Glaceon</t>
  </si>
  <si>
    <t>Glalie</t>
  </si>
  <si>
    <t>Ninetales A</t>
  </si>
  <si>
    <t>Sandslash A</t>
  </si>
  <si>
    <t>Vanilluxe</t>
  </si>
  <si>
    <t>Aerodactyl</t>
  </si>
  <si>
    <t>Aggron</t>
  </si>
  <si>
    <t>Archeops</t>
  </si>
  <si>
    <t>Bastiodon</t>
  </si>
  <si>
    <t>Gigalith</t>
  </si>
  <si>
    <t>Golem A</t>
  </si>
  <si>
    <t>Lycanroc</t>
  </si>
  <si>
    <t>Minior</t>
  </si>
  <si>
    <t>Probopass</t>
  </si>
  <si>
    <t>Rampardos</t>
  </si>
  <si>
    <t>Sudowoodo</t>
  </si>
  <si>
    <t>Tyrantrum</t>
  </si>
  <si>
    <t>Dugtrio A</t>
  </si>
  <si>
    <t>Klfeki</t>
  </si>
  <si>
    <t>Klinklang</t>
  </si>
  <si>
    <t>Skarmory</t>
  </si>
  <si>
    <t>Wormadam S</t>
  </si>
  <si>
    <t>Altaria</t>
  </si>
  <si>
    <t>Dragonite</t>
  </si>
  <si>
    <t>Druddigon</t>
  </si>
  <si>
    <t>Exeggutor A</t>
  </si>
  <si>
    <t>Goodra</t>
  </si>
  <si>
    <t>Haxorus</t>
  </si>
  <si>
    <t>Noivern</t>
  </si>
  <si>
    <t>Salamence</t>
  </si>
  <si>
    <t>Oricorio</t>
  </si>
  <si>
    <t>Rocks</t>
  </si>
  <si>
    <t>SD</t>
  </si>
  <si>
    <t>SD/Mean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</si>
</sst>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0.0000"/>
    <numFmt numFmtId="165" formatCode="0.000"/>
    <numFmt numFmtId="166" formatCode="0.0"/>
  </numFmts>
  <fonts count="9" x14ac:knownFonts="1"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2"/>
      <color theme="1"/>
      <name val="Calibri"/>
      <scheme val="minor"/>
    </font>
    <font>
      <u/>
      <sz val="12"/>
      <color theme="10"/>
      <name val="Calibri"/>
      <family val="2"/>
      <charset val="204"/>
      <scheme val="minor"/>
    </font>
    <font>
      <u/>
      <sz val="12"/>
      <color theme="11"/>
      <name val="Calibri"/>
      <family val="2"/>
      <charset val="204"/>
      <scheme val="minor"/>
    </font>
    <font>
      <b/>
      <i/>
      <sz val="12"/>
      <color theme="1"/>
      <name val="Calibri"/>
      <scheme val="minor"/>
    </font>
    <font>
      <b/>
      <sz val="12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9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2">
    <xf numFmtId="0" fontId="0" fillId="0" borderId="0" xfId="0"/>
    <xf numFmtId="0" fontId="2" fillId="0" borderId="0" xfId="0" applyFont="1"/>
    <xf numFmtId="0" fontId="3" fillId="0" borderId="0" xfId="0" applyFont="1"/>
    <xf numFmtId="9" fontId="0" fillId="0" borderId="0" xfId="2" applyFont="1"/>
    <xf numFmtId="9" fontId="3" fillId="0" borderId="0" xfId="0" applyNumberFormat="1" applyFont="1"/>
    <xf numFmtId="43" fontId="0" fillId="0" borderId="0" xfId="1" applyFont="1"/>
    <xf numFmtId="9" fontId="0" fillId="0" borderId="1" xfId="2" applyFont="1" applyBorder="1"/>
    <xf numFmtId="9" fontId="0" fillId="0" borderId="2" xfId="2" applyFont="1" applyBorder="1"/>
    <xf numFmtId="9" fontId="0" fillId="0" borderId="3" xfId="0" applyNumberFormat="1" applyBorder="1"/>
    <xf numFmtId="9" fontId="6" fillId="0" borderId="3" xfId="0" applyNumberFormat="1" applyFont="1" applyBorder="1"/>
    <xf numFmtId="9" fontId="6" fillId="0" borderId="3" xfId="2" applyFont="1" applyBorder="1"/>
    <xf numFmtId="9" fontId="3" fillId="0" borderId="0" xfId="2" applyFont="1"/>
    <xf numFmtId="9" fontId="3" fillId="0" borderId="1" xfId="2" applyFont="1" applyBorder="1"/>
    <xf numFmtId="9" fontId="3" fillId="0" borderId="2" xfId="2" applyFont="1" applyBorder="1"/>
    <xf numFmtId="9" fontId="6" fillId="0" borderId="1" xfId="2" applyFont="1" applyBorder="1"/>
    <xf numFmtId="9" fontId="6" fillId="0" borderId="2" xfId="2" applyFont="1" applyBorder="1"/>
    <xf numFmtId="9" fontId="2" fillId="0" borderId="1" xfId="2" applyFont="1" applyBorder="1"/>
    <xf numFmtId="9" fontId="2" fillId="0" borderId="2" xfId="2" applyFont="1" applyBorder="1"/>
    <xf numFmtId="0" fontId="0" fillId="0" borderId="0" xfId="0" applyFill="1"/>
    <xf numFmtId="0" fontId="3" fillId="0" borderId="0" xfId="0" applyFont="1" applyFill="1"/>
    <xf numFmtId="2" fontId="3" fillId="0" borderId="0" xfId="0" applyNumberFormat="1" applyFont="1"/>
    <xf numFmtId="2" fontId="0" fillId="0" borderId="0" xfId="0" applyNumberFormat="1"/>
    <xf numFmtId="2" fontId="2" fillId="0" borderId="0" xfId="0" applyNumberFormat="1" applyFont="1"/>
    <xf numFmtId="2" fontId="6" fillId="0" borderId="0" xfId="0" applyNumberFormat="1" applyFont="1"/>
    <xf numFmtId="164" fontId="6" fillId="0" borderId="0" xfId="0" applyNumberFormat="1" applyFont="1"/>
    <xf numFmtId="165" fontId="6" fillId="0" borderId="0" xfId="0" applyNumberFormat="1" applyFont="1"/>
    <xf numFmtId="0" fontId="7" fillId="0" borderId="0" xfId="0" applyFont="1"/>
    <xf numFmtId="0" fontId="8" fillId="0" borderId="0" xfId="0" applyFont="1"/>
    <xf numFmtId="9" fontId="2" fillId="0" borderId="0" xfId="0" applyNumberFormat="1" applyFont="1"/>
    <xf numFmtId="9" fontId="6" fillId="0" borderId="0" xfId="0" applyNumberFormat="1" applyFont="1"/>
    <xf numFmtId="9" fontId="2" fillId="0" borderId="0" xfId="2" applyFont="1"/>
    <xf numFmtId="43" fontId="2" fillId="0" borderId="3" xfId="1" applyFont="1" applyBorder="1"/>
    <xf numFmtId="43" fontId="2" fillId="0" borderId="3" xfId="1" applyFont="1" applyFill="1" applyBorder="1"/>
    <xf numFmtId="9" fontId="0" fillId="0" borderId="2" xfId="2" applyFont="1" applyFill="1" applyBorder="1"/>
    <xf numFmtId="43" fontId="6" fillId="0" borderId="3" xfId="1" applyFont="1" applyBorder="1"/>
    <xf numFmtId="43" fontId="3" fillId="0" borderId="3" xfId="1" applyFont="1" applyFill="1" applyBorder="1"/>
    <xf numFmtId="43" fontId="6" fillId="0" borderId="2" xfId="1" applyFont="1" applyFill="1" applyBorder="1"/>
    <xf numFmtId="9" fontId="3" fillId="0" borderId="2" xfId="2" applyFont="1" applyFill="1" applyBorder="1"/>
    <xf numFmtId="9" fontId="0" fillId="0" borderId="2" xfId="0" applyNumberFormat="1" applyFill="1" applyBorder="1"/>
    <xf numFmtId="9" fontId="8" fillId="0" borderId="1" xfId="0" applyNumberFormat="1" applyFont="1" applyBorder="1"/>
    <xf numFmtId="9" fontId="8" fillId="0" borderId="2" xfId="0" applyNumberFormat="1" applyFont="1" applyBorder="1"/>
    <xf numFmtId="166" fontId="0" fillId="0" borderId="0" xfId="0" applyNumberFormat="1"/>
  </cellXfs>
  <cellStyles count="797">
    <cellStyle name="Comma" xfId="1" builtinId="3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Normal" xfId="0" builtinId="0"/>
    <cellStyle name="Percent" xfId="2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20" Type="http://schemas.openxmlformats.org/officeDocument/2006/relationships/worksheet" Target="worksheets/sheet20.xml"/><Relationship Id="rId21" Type="http://schemas.openxmlformats.org/officeDocument/2006/relationships/theme" Target="theme/theme1.xml"/><Relationship Id="rId22" Type="http://schemas.openxmlformats.org/officeDocument/2006/relationships/styles" Target="styles.xml"/><Relationship Id="rId23" Type="http://schemas.openxmlformats.org/officeDocument/2006/relationships/sharedStrings" Target="sharedStrings.xml"/><Relationship Id="rId24" Type="http://schemas.openxmlformats.org/officeDocument/2006/relationships/calcChain" Target="calcChain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606456692913386"/>
          <c:y val="0.0833333333333333"/>
          <c:w val="0.890520778652668"/>
          <c:h val="0.732491980169145"/>
        </c:manualLayout>
      </c:layout>
      <c:lineChart>
        <c:grouping val="standard"/>
        <c:varyColors val="0"/>
        <c:ser>
          <c:idx val="0"/>
          <c:order val="0"/>
          <c:tx>
            <c:strRef>
              <c:f>Confidence!$B$1</c:f>
              <c:strCache>
                <c:ptCount val="1"/>
                <c:pt idx="0">
                  <c:v>Min</c:v>
                </c:pt>
              </c:strCache>
            </c:strRef>
          </c:tx>
          <c:spPr>
            <a:ln>
              <a:noFill/>
            </a:ln>
          </c:spPr>
          <c:marker>
            <c:symbol val="none"/>
          </c:marker>
          <c:cat>
            <c:strRef>
              <c:f>Confidence!$A$2:$A$19</c:f>
              <c:strCache>
                <c:ptCount val="18"/>
                <c:pt idx="0">
                  <c:v>Dragon</c:v>
                </c:pt>
                <c:pt idx="1">
                  <c:v>Fighting</c:v>
                </c:pt>
                <c:pt idx="2">
                  <c:v>Normal</c:v>
                </c:pt>
                <c:pt idx="3">
                  <c:v>Dark</c:v>
                </c:pt>
                <c:pt idx="4">
                  <c:v>Psychic</c:v>
                </c:pt>
                <c:pt idx="5">
                  <c:v>Ground</c:v>
                </c:pt>
                <c:pt idx="6">
                  <c:v>Fire</c:v>
                </c:pt>
                <c:pt idx="7">
                  <c:v>Rock</c:v>
                </c:pt>
                <c:pt idx="8">
                  <c:v>Ghost</c:v>
                </c:pt>
                <c:pt idx="9">
                  <c:v>Poison</c:v>
                </c:pt>
                <c:pt idx="10">
                  <c:v>Water</c:v>
                </c:pt>
                <c:pt idx="11">
                  <c:v>Steel</c:v>
                </c:pt>
                <c:pt idx="12">
                  <c:v>Fairy</c:v>
                </c:pt>
                <c:pt idx="13">
                  <c:v>Ice</c:v>
                </c:pt>
                <c:pt idx="14">
                  <c:v>Flying</c:v>
                </c:pt>
                <c:pt idx="15">
                  <c:v>Bug</c:v>
                </c:pt>
                <c:pt idx="16">
                  <c:v>Electric</c:v>
                </c:pt>
                <c:pt idx="17">
                  <c:v>Grass</c:v>
                </c:pt>
              </c:strCache>
            </c:strRef>
          </c:cat>
          <c:val>
            <c:numRef>
              <c:f>Confidence!$B$2:$B$19</c:f>
              <c:numCache>
                <c:formatCode>General</c:formatCode>
                <c:ptCount val="18"/>
                <c:pt idx="0">
                  <c:v>9.95</c:v>
                </c:pt>
                <c:pt idx="1">
                  <c:v>9.49</c:v>
                </c:pt>
                <c:pt idx="2">
                  <c:v>9.09</c:v>
                </c:pt>
                <c:pt idx="3" formatCode="0.00">
                  <c:v>8.5899828887501</c:v>
                </c:pt>
                <c:pt idx="4">
                  <c:v>7.98</c:v>
                </c:pt>
                <c:pt idx="5">
                  <c:v>7.84</c:v>
                </c:pt>
                <c:pt idx="6" formatCode="0.00">
                  <c:v>7.93</c:v>
                </c:pt>
                <c:pt idx="7">
                  <c:v>7.68</c:v>
                </c:pt>
                <c:pt idx="8" formatCode="0.00">
                  <c:v>7.11</c:v>
                </c:pt>
                <c:pt idx="9" formatCode="0.00">
                  <c:v>7.078965517241379</c:v>
                </c:pt>
                <c:pt idx="10" formatCode="0.00">
                  <c:v>7.48</c:v>
                </c:pt>
                <c:pt idx="11">
                  <c:v>7</c:v>
                </c:pt>
                <c:pt idx="12">
                  <c:v>6.769999999999999</c:v>
                </c:pt>
                <c:pt idx="13">
                  <c:v>7.23</c:v>
                </c:pt>
                <c:pt idx="14">
                  <c:v>7.02</c:v>
                </c:pt>
                <c:pt idx="15">
                  <c:v>6.43</c:v>
                </c:pt>
                <c:pt idx="16" formatCode="0.00">
                  <c:v>6.07</c:v>
                </c:pt>
                <c:pt idx="17" formatCode="0.00">
                  <c:v>6.09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Confidence!$C$1</c:f>
              <c:strCache>
                <c:ptCount val="1"/>
                <c:pt idx="0">
                  <c:v>Mean</c:v>
                </c:pt>
              </c:strCache>
            </c:strRef>
          </c:tx>
          <c:spPr>
            <a:ln>
              <a:noFill/>
            </a:ln>
          </c:spPr>
          <c:marker>
            <c:symbol val="none"/>
          </c:marker>
          <c:cat>
            <c:strRef>
              <c:f>Confidence!$A$2:$A$19</c:f>
              <c:strCache>
                <c:ptCount val="18"/>
                <c:pt idx="0">
                  <c:v>Dragon</c:v>
                </c:pt>
                <c:pt idx="1">
                  <c:v>Fighting</c:v>
                </c:pt>
                <c:pt idx="2">
                  <c:v>Normal</c:v>
                </c:pt>
                <c:pt idx="3">
                  <c:v>Dark</c:v>
                </c:pt>
                <c:pt idx="4">
                  <c:v>Psychic</c:v>
                </c:pt>
                <c:pt idx="5">
                  <c:v>Ground</c:v>
                </c:pt>
                <c:pt idx="6">
                  <c:v>Fire</c:v>
                </c:pt>
                <c:pt idx="7">
                  <c:v>Rock</c:v>
                </c:pt>
                <c:pt idx="8">
                  <c:v>Ghost</c:v>
                </c:pt>
                <c:pt idx="9">
                  <c:v>Poison</c:v>
                </c:pt>
                <c:pt idx="10">
                  <c:v>Water</c:v>
                </c:pt>
                <c:pt idx="11">
                  <c:v>Steel</c:v>
                </c:pt>
                <c:pt idx="12">
                  <c:v>Fairy</c:v>
                </c:pt>
                <c:pt idx="13">
                  <c:v>Ice</c:v>
                </c:pt>
                <c:pt idx="14">
                  <c:v>Flying</c:v>
                </c:pt>
                <c:pt idx="15">
                  <c:v>Bug</c:v>
                </c:pt>
                <c:pt idx="16">
                  <c:v>Electric</c:v>
                </c:pt>
                <c:pt idx="17">
                  <c:v>Grass</c:v>
                </c:pt>
              </c:strCache>
            </c:strRef>
          </c:cat>
          <c:val>
            <c:numRef>
              <c:f>Confidence!$C$2:$C$19</c:f>
              <c:numCache>
                <c:formatCode>0.0</c:formatCode>
                <c:ptCount val="18"/>
                <c:pt idx="0">
                  <c:v>11.0</c:v>
                </c:pt>
                <c:pt idx="1">
                  <c:v>10.39</c:v>
                </c:pt>
                <c:pt idx="2">
                  <c:v>9.93</c:v>
                </c:pt>
                <c:pt idx="3">
                  <c:v>9.52</c:v>
                </c:pt>
                <c:pt idx="4">
                  <c:v>9.0</c:v>
                </c:pt>
                <c:pt idx="5">
                  <c:v>8.77</c:v>
                </c:pt>
                <c:pt idx="6">
                  <c:v>8.73</c:v>
                </c:pt>
                <c:pt idx="7">
                  <c:v>8.53</c:v>
                </c:pt>
                <c:pt idx="8">
                  <c:v>8.140000000000001</c:v>
                </c:pt>
                <c:pt idx="9">
                  <c:v>8.068965517241378</c:v>
                </c:pt>
                <c:pt idx="10">
                  <c:v>8.05</c:v>
                </c:pt>
                <c:pt idx="11">
                  <c:v>8.04</c:v>
                </c:pt>
                <c:pt idx="12">
                  <c:v>8.0</c:v>
                </c:pt>
                <c:pt idx="13">
                  <c:v>8.0</c:v>
                </c:pt>
                <c:pt idx="14">
                  <c:v>7.66</c:v>
                </c:pt>
                <c:pt idx="15">
                  <c:v>6.95</c:v>
                </c:pt>
                <c:pt idx="16">
                  <c:v>6.92</c:v>
                </c:pt>
                <c:pt idx="17">
                  <c:v>6.67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Confidence!$D$1</c:f>
              <c:strCache>
                <c:ptCount val="1"/>
                <c:pt idx="0">
                  <c:v>Max</c:v>
                </c:pt>
              </c:strCache>
            </c:strRef>
          </c:tx>
          <c:spPr>
            <a:ln>
              <a:noFill/>
            </a:ln>
          </c:spPr>
          <c:marker>
            <c:symbol val="none"/>
          </c:marker>
          <c:cat>
            <c:strRef>
              <c:f>Confidence!$A$2:$A$19</c:f>
              <c:strCache>
                <c:ptCount val="18"/>
                <c:pt idx="0">
                  <c:v>Dragon</c:v>
                </c:pt>
                <c:pt idx="1">
                  <c:v>Fighting</c:v>
                </c:pt>
                <c:pt idx="2">
                  <c:v>Normal</c:v>
                </c:pt>
                <c:pt idx="3">
                  <c:v>Dark</c:v>
                </c:pt>
                <c:pt idx="4">
                  <c:v>Psychic</c:v>
                </c:pt>
                <c:pt idx="5">
                  <c:v>Ground</c:v>
                </c:pt>
                <c:pt idx="6">
                  <c:v>Fire</c:v>
                </c:pt>
                <c:pt idx="7">
                  <c:v>Rock</c:v>
                </c:pt>
                <c:pt idx="8">
                  <c:v>Ghost</c:v>
                </c:pt>
                <c:pt idx="9">
                  <c:v>Poison</c:v>
                </c:pt>
                <c:pt idx="10">
                  <c:v>Water</c:v>
                </c:pt>
                <c:pt idx="11">
                  <c:v>Steel</c:v>
                </c:pt>
                <c:pt idx="12">
                  <c:v>Fairy</c:v>
                </c:pt>
                <c:pt idx="13">
                  <c:v>Ice</c:v>
                </c:pt>
                <c:pt idx="14">
                  <c:v>Flying</c:v>
                </c:pt>
                <c:pt idx="15">
                  <c:v>Bug</c:v>
                </c:pt>
                <c:pt idx="16">
                  <c:v>Electric</c:v>
                </c:pt>
                <c:pt idx="17">
                  <c:v>Grass</c:v>
                </c:pt>
              </c:strCache>
            </c:strRef>
          </c:cat>
          <c:val>
            <c:numRef>
              <c:f>Confidence!$D$2:$D$19</c:f>
              <c:numCache>
                <c:formatCode>General</c:formatCode>
                <c:ptCount val="18"/>
                <c:pt idx="0">
                  <c:v>12.05</c:v>
                </c:pt>
                <c:pt idx="1">
                  <c:v>11.29</c:v>
                </c:pt>
                <c:pt idx="2">
                  <c:v>10.77</c:v>
                </c:pt>
                <c:pt idx="3" formatCode="0.00">
                  <c:v>10.4500171112499</c:v>
                </c:pt>
                <c:pt idx="4">
                  <c:v>10.02</c:v>
                </c:pt>
                <c:pt idx="5">
                  <c:v>9.7</c:v>
                </c:pt>
                <c:pt idx="6" formatCode="0.00">
                  <c:v>9.530000000000001</c:v>
                </c:pt>
                <c:pt idx="7">
                  <c:v>9.379999999999998</c:v>
                </c:pt>
                <c:pt idx="8" formatCode="0.00">
                  <c:v>9.17</c:v>
                </c:pt>
                <c:pt idx="9" formatCode="0.00">
                  <c:v>9.05896551724138</c:v>
                </c:pt>
                <c:pt idx="10" formatCode="0.00">
                  <c:v>8.620000000000001</c:v>
                </c:pt>
                <c:pt idx="11">
                  <c:v>9.079999999999998</c:v>
                </c:pt>
                <c:pt idx="12">
                  <c:v>9.23</c:v>
                </c:pt>
                <c:pt idx="13">
                  <c:v>8.77</c:v>
                </c:pt>
                <c:pt idx="14">
                  <c:v>8.3</c:v>
                </c:pt>
                <c:pt idx="15">
                  <c:v>7.47</c:v>
                </c:pt>
                <c:pt idx="16" formatCode="0.00">
                  <c:v>7.769999999999999</c:v>
                </c:pt>
                <c:pt idx="17" formatCode="0.00">
                  <c:v>7.25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25400"/>
          </c:spPr>
        </c:hiLowLines>
        <c:marker val="1"/>
        <c:smooth val="0"/>
        <c:axId val="-2068711784"/>
        <c:axId val="-2068708808"/>
      </c:lineChart>
      <c:catAx>
        <c:axId val="-2068711784"/>
        <c:scaling>
          <c:orientation val="minMax"/>
        </c:scaling>
        <c:delete val="0"/>
        <c:axPos val="b"/>
        <c:majorTickMark val="out"/>
        <c:minorTickMark val="none"/>
        <c:tickLblPos val="nextTo"/>
        <c:crossAx val="-2068708808"/>
        <c:crosses val="autoZero"/>
        <c:auto val="1"/>
        <c:lblAlgn val="ctr"/>
        <c:lblOffset val="100"/>
        <c:noMultiLvlLbl val="0"/>
      </c:catAx>
      <c:valAx>
        <c:axId val="-2068708808"/>
        <c:scaling>
          <c:orientation val="minMax"/>
          <c:min val="6.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687117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5"/>
    </mc:Choice>
    <mc:Fallback>
      <c:style val="25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The Average Type-Moves each Pokemon Type can Learn of 70 BP or Greater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Confidence!$C$1</c:f>
              <c:strCache>
                <c:ptCount val="1"/>
                <c:pt idx="0">
                  <c:v>Mean</c:v>
                </c:pt>
              </c:strCache>
            </c:strRef>
          </c:tx>
          <c:invertIfNegative val="0"/>
          <c:cat>
            <c:strRef>
              <c:f>Confidence!$A$2:$A$19</c:f>
              <c:strCache>
                <c:ptCount val="18"/>
                <c:pt idx="0">
                  <c:v>Dragon</c:v>
                </c:pt>
                <c:pt idx="1">
                  <c:v>Fighting</c:v>
                </c:pt>
                <c:pt idx="2">
                  <c:v>Normal</c:v>
                </c:pt>
                <c:pt idx="3">
                  <c:v>Dark</c:v>
                </c:pt>
                <c:pt idx="4">
                  <c:v>Psychic</c:v>
                </c:pt>
                <c:pt idx="5">
                  <c:v>Ground</c:v>
                </c:pt>
                <c:pt idx="6">
                  <c:v>Fire</c:v>
                </c:pt>
                <c:pt idx="7">
                  <c:v>Rock</c:v>
                </c:pt>
                <c:pt idx="8">
                  <c:v>Ghost</c:v>
                </c:pt>
                <c:pt idx="9">
                  <c:v>Poison</c:v>
                </c:pt>
                <c:pt idx="10">
                  <c:v>Water</c:v>
                </c:pt>
                <c:pt idx="11">
                  <c:v>Steel</c:v>
                </c:pt>
                <c:pt idx="12">
                  <c:v>Fairy</c:v>
                </c:pt>
                <c:pt idx="13">
                  <c:v>Ice</c:v>
                </c:pt>
                <c:pt idx="14">
                  <c:v>Flying</c:v>
                </c:pt>
                <c:pt idx="15">
                  <c:v>Bug</c:v>
                </c:pt>
                <c:pt idx="16">
                  <c:v>Electric</c:v>
                </c:pt>
                <c:pt idx="17">
                  <c:v>Grass</c:v>
                </c:pt>
              </c:strCache>
            </c:strRef>
          </c:cat>
          <c:val>
            <c:numRef>
              <c:f>Confidence!$C$2:$C$19</c:f>
              <c:numCache>
                <c:formatCode>0.0</c:formatCode>
                <c:ptCount val="18"/>
                <c:pt idx="0">
                  <c:v>11.0</c:v>
                </c:pt>
                <c:pt idx="1">
                  <c:v>10.39</c:v>
                </c:pt>
                <c:pt idx="2">
                  <c:v>9.93</c:v>
                </c:pt>
                <c:pt idx="3">
                  <c:v>9.52</c:v>
                </c:pt>
                <c:pt idx="4">
                  <c:v>9.0</c:v>
                </c:pt>
                <c:pt idx="5">
                  <c:v>8.77</c:v>
                </c:pt>
                <c:pt idx="6">
                  <c:v>8.73</c:v>
                </c:pt>
                <c:pt idx="7">
                  <c:v>8.53</c:v>
                </c:pt>
                <c:pt idx="8">
                  <c:v>8.140000000000001</c:v>
                </c:pt>
                <c:pt idx="9">
                  <c:v>8.068965517241378</c:v>
                </c:pt>
                <c:pt idx="10">
                  <c:v>8.05</c:v>
                </c:pt>
                <c:pt idx="11">
                  <c:v>8.04</c:v>
                </c:pt>
                <c:pt idx="12">
                  <c:v>8.0</c:v>
                </c:pt>
                <c:pt idx="13">
                  <c:v>8.0</c:v>
                </c:pt>
                <c:pt idx="14">
                  <c:v>7.66</c:v>
                </c:pt>
                <c:pt idx="15">
                  <c:v>6.95</c:v>
                </c:pt>
                <c:pt idx="16">
                  <c:v>6.92</c:v>
                </c:pt>
                <c:pt idx="17">
                  <c:v>6.67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-2130002968"/>
        <c:axId val="-2126073208"/>
      </c:barChart>
      <c:catAx>
        <c:axId val="-2130002968"/>
        <c:scaling>
          <c:orientation val="minMax"/>
        </c:scaling>
        <c:delete val="0"/>
        <c:axPos val="b"/>
        <c:majorTickMark val="none"/>
        <c:minorTickMark val="none"/>
        <c:tickLblPos val="nextTo"/>
        <c:crossAx val="-2126073208"/>
        <c:crosses val="autoZero"/>
        <c:auto val="1"/>
        <c:lblAlgn val="ctr"/>
        <c:lblOffset val="100"/>
        <c:noMultiLvlLbl val="0"/>
      </c:catAx>
      <c:valAx>
        <c:axId val="-2126073208"/>
        <c:scaling>
          <c:orientation val="minMax"/>
        </c:scaling>
        <c:delete val="1"/>
        <c:axPos val="l"/>
        <c:numFmt formatCode="0.0" sourceLinked="1"/>
        <c:majorTickMark val="out"/>
        <c:minorTickMark val="none"/>
        <c:tickLblPos val="nextTo"/>
        <c:crossAx val="-21300029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7"/>
    </mc:Choice>
    <mc:Fallback>
      <c:style val="1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The Chance</a:t>
            </a:r>
            <a:r>
              <a:rPr lang="en-US" baseline="0"/>
              <a:t> </a:t>
            </a:r>
            <a:r>
              <a:rPr lang="en-US"/>
              <a:t>a Pokemon Type could learn a Certain Type-Move 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'Type %'!$A$2:$A$19</c:f>
              <c:strCache>
                <c:ptCount val="18"/>
                <c:pt idx="0">
                  <c:v>Normal</c:v>
                </c:pt>
                <c:pt idx="1">
                  <c:v>Steel</c:v>
                </c:pt>
                <c:pt idx="2">
                  <c:v>Ground</c:v>
                </c:pt>
                <c:pt idx="3">
                  <c:v>Fighting</c:v>
                </c:pt>
                <c:pt idx="4">
                  <c:v>Bug</c:v>
                </c:pt>
                <c:pt idx="5">
                  <c:v>Dark</c:v>
                </c:pt>
                <c:pt idx="6">
                  <c:v>Rock</c:v>
                </c:pt>
                <c:pt idx="7">
                  <c:v>Ghost</c:v>
                </c:pt>
                <c:pt idx="8">
                  <c:v>Grass</c:v>
                </c:pt>
                <c:pt idx="9">
                  <c:v>Psychic</c:v>
                </c:pt>
                <c:pt idx="10">
                  <c:v>Electric</c:v>
                </c:pt>
                <c:pt idx="11">
                  <c:v>Poison</c:v>
                </c:pt>
                <c:pt idx="12">
                  <c:v>Ice</c:v>
                </c:pt>
                <c:pt idx="13">
                  <c:v>Fire</c:v>
                </c:pt>
                <c:pt idx="14">
                  <c:v>Water</c:v>
                </c:pt>
                <c:pt idx="15">
                  <c:v>Flying</c:v>
                </c:pt>
                <c:pt idx="16">
                  <c:v>Dragon</c:v>
                </c:pt>
                <c:pt idx="17">
                  <c:v>Fairy</c:v>
                </c:pt>
              </c:strCache>
            </c:strRef>
          </c:cat>
          <c:val>
            <c:numRef>
              <c:f>'Type %'!$T$2:$T$19</c:f>
              <c:numCache>
                <c:formatCode>0%</c:formatCode>
                <c:ptCount val="18"/>
                <c:pt idx="0">
                  <c:v>0.994033395915116</c:v>
                </c:pt>
                <c:pt idx="1">
                  <c:v>0.614741237147615</c:v>
                </c:pt>
                <c:pt idx="2">
                  <c:v>0.613045472248422</c:v>
                </c:pt>
                <c:pt idx="3">
                  <c:v>0.546606586193164</c:v>
                </c:pt>
                <c:pt idx="4">
                  <c:v>0.546007011060151</c:v>
                </c:pt>
                <c:pt idx="5">
                  <c:v>0.543449082927883</c:v>
                </c:pt>
                <c:pt idx="6">
                  <c:v>0.49543498446042</c:v>
                </c:pt>
                <c:pt idx="7">
                  <c:v>0.485899299515448</c:v>
                </c:pt>
                <c:pt idx="8">
                  <c:v>0.475728129267356</c:v>
                </c:pt>
                <c:pt idx="9">
                  <c:v>0.463950637089785</c:v>
                </c:pt>
                <c:pt idx="10">
                  <c:v>0.428808538826525</c:v>
                </c:pt>
                <c:pt idx="11">
                  <c:v>0.426166021705237</c:v>
                </c:pt>
                <c:pt idx="12">
                  <c:v>0.398646629794347</c:v>
                </c:pt>
                <c:pt idx="13">
                  <c:v>0.391908975991372</c:v>
                </c:pt>
                <c:pt idx="14">
                  <c:v>0.305947973002781</c:v>
                </c:pt>
                <c:pt idx="15">
                  <c:v>0.282402183218306</c:v>
                </c:pt>
                <c:pt idx="16">
                  <c:v>0.251346035827997</c:v>
                </c:pt>
                <c:pt idx="17">
                  <c:v>0.201322085958975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-2068773064"/>
        <c:axId val="-2068770120"/>
      </c:barChart>
      <c:catAx>
        <c:axId val="-2068773064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68770120"/>
        <c:crosses val="autoZero"/>
        <c:auto val="1"/>
        <c:lblAlgn val="ctr"/>
        <c:lblOffset val="100"/>
        <c:noMultiLvlLbl val="0"/>
      </c:catAx>
      <c:valAx>
        <c:axId val="-2068770120"/>
        <c:scaling>
          <c:orientation val="minMax"/>
          <c:max val="1.0"/>
        </c:scaling>
        <c:delete val="1"/>
        <c:axPos val="l"/>
        <c:numFmt formatCode="0%" sourceLinked="1"/>
        <c:majorTickMark val="out"/>
        <c:minorTickMark val="none"/>
        <c:tickLblPos val="nextTo"/>
        <c:crossAx val="-20687730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1"/>
    </mc:Choice>
    <mc:Fallback>
      <c:style val="21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of Bug Pokemon with 70 BP or Greater Moves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Bug!$A$2:$A$19</c:f>
              <c:strCache>
                <c:ptCount val="18"/>
                <c:pt idx="0">
                  <c:v>Bug</c:v>
                </c:pt>
                <c:pt idx="1">
                  <c:v>Dark</c:v>
                </c:pt>
                <c:pt idx="2">
                  <c:v>Dragon</c:v>
                </c:pt>
                <c:pt idx="3">
                  <c:v>Electric</c:v>
                </c:pt>
                <c:pt idx="4">
                  <c:v>Fairy</c:v>
                </c:pt>
                <c:pt idx="5">
                  <c:v>Fighting</c:v>
                </c:pt>
                <c:pt idx="6">
                  <c:v>Fire</c:v>
                </c:pt>
                <c:pt idx="7">
                  <c:v>Flying</c:v>
                </c:pt>
                <c:pt idx="8">
                  <c:v>Ghost</c:v>
                </c:pt>
                <c:pt idx="9">
                  <c:v>Grass</c:v>
                </c:pt>
                <c:pt idx="10">
                  <c:v>Ground</c:v>
                </c:pt>
                <c:pt idx="11">
                  <c:v>Ice</c:v>
                </c:pt>
                <c:pt idx="12">
                  <c:v>Normal</c:v>
                </c:pt>
                <c:pt idx="13">
                  <c:v>Poison</c:v>
                </c:pt>
                <c:pt idx="14">
                  <c:v>Psychic</c:v>
                </c:pt>
                <c:pt idx="15">
                  <c:v>Rock</c:v>
                </c:pt>
                <c:pt idx="16">
                  <c:v>Steel</c:v>
                </c:pt>
                <c:pt idx="17">
                  <c:v>Water</c:v>
                </c:pt>
              </c:strCache>
            </c:strRef>
          </c:cat>
          <c:val>
            <c:numRef>
              <c:f>Bug!$AQ$2:$AQ$19</c:f>
              <c:numCache>
                <c:formatCode>0%</c:formatCode>
                <c:ptCount val="18"/>
                <c:pt idx="0">
                  <c:v>1.0</c:v>
                </c:pt>
                <c:pt idx="1">
                  <c:v>0.55</c:v>
                </c:pt>
                <c:pt idx="2">
                  <c:v>0.025</c:v>
                </c:pt>
                <c:pt idx="3">
                  <c:v>0.175</c:v>
                </c:pt>
                <c:pt idx="4">
                  <c:v>0.075</c:v>
                </c:pt>
                <c:pt idx="5">
                  <c:v>0.4</c:v>
                </c:pt>
                <c:pt idx="6">
                  <c:v>0.025</c:v>
                </c:pt>
                <c:pt idx="7">
                  <c:v>0.35</c:v>
                </c:pt>
                <c:pt idx="8">
                  <c:v>0.45</c:v>
                </c:pt>
                <c:pt idx="9">
                  <c:v>0.725</c:v>
                </c:pt>
                <c:pt idx="10">
                  <c:v>0.425</c:v>
                </c:pt>
                <c:pt idx="11">
                  <c:v>0.15</c:v>
                </c:pt>
                <c:pt idx="12">
                  <c:v>1.0</c:v>
                </c:pt>
                <c:pt idx="13">
                  <c:v>0.475</c:v>
                </c:pt>
                <c:pt idx="14">
                  <c:v>0.425</c:v>
                </c:pt>
                <c:pt idx="15">
                  <c:v>0.25</c:v>
                </c:pt>
                <c:pt idx="16">
                  <c:v>0.325</c:v>
                </c:pt>
                <c:pt idx="17">
                  <c:v>0.125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-2068819496"/>
        <c:axId val="-2068816488"/>
      </c:barChart>
      <c:catAx>
        <c:axId val="-2068819496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68816488"/>
        <c:crosses val="autoZero"/>
        <c:auto val="1"/>
        <c:lblAlgn val="ctr"/>
        <c:lblOffset val="100"/>
        <c:noMultiLvlLbl val="0"/>
      </c:catAx>
      <c:valAx>
        <c:axId val="-2068816488"/>
        <c:scaling>
          <c:orientation val="minMax"/>
          <c:max val="1.0"/>
        </c:scaling>
        <c:delete val="1"/>
        <c:axPos val="l"/>
        <c:numFmt formatCode="0%" sourceLinked="1"/>
        <c:majorTickMark val="none"/>
        <c:minorTickMark val="none"/>
        <c:tickLblPos val="nextTo"/>
        <c:crossAx val="-20688194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7"/>
    </mc:Choice>
    <mc:Fallback>
      <c:style val="1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of Dark Pokemon with 70 BP or Greater Moves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Dark!$A$2:$A$19</c:f>
              <c:strCache>
                <c:ptCount val="18"/>
                <c:pt idx="0">
                  <c:v>Bug</c:v>
                </c:pt>
                <c:pt idx="1">
                  <c:v>Dark</c:v>
                </c:pt>
                <c:pt idx="2">
                  <c:v>Dragon</c:v>
                </c:pt>
                <c:pt idx="3">
                  <c:v>Electric</c:v>
                </c:pt>
                <c:pt idx="4">
                  <c:v>Fairy</c:v>
                </c:pt>
                <c:pt idx="5">
                  <c:v>Fighting</c:v>
                </c:pt>
                <c:pt idx="6">
                  <c:v>Fire</c:v>
                </c:pt>
                <c:pt idx="7">
                  <c:v>Flying</c:v>
                </c:pt>
                <c:pt idx="8">
                  <c:v>Ghost</c:v>
                </c:pt>
                <c:pt idx="9">
                  <c:v>Grass</c:v>
                </c:pt>
                <c:pt idx="10">
                  <c:v>Ground</c:v>
                </c:pt>
                <c:pt idx="11">
                  <c:v>Ice</c:v>
                </c:pt>
                <c:pt idx="12">
                  <c:v>Normal</c:v>
                </c:pt>
                <c:pt idx="13">
                  <c:v>Poison</c:v>
                </c:pt>
                <c:pt idx="14">
                  <c:v>Psychic</c:v>
                </c:pt>
                <c:pt idx="15">
                  <c:v>Rock</c:v>
                </c:pt>
                <c:pt idx="16">
                  <c:v>Steel</c:v>
                </c:pt>
                <c:pt idx="17">
                  <c:v>Water</c:v>
                </c:pt>
              </c:strCache>
            </c:strRef>
          </c:cat>
          <c:val>
            <c:numRef>
              <c:f>Dark!$AF$2:$AF$19</c:f>
              <c:numCache>
                <c:formatCode>0%</c:formatCode>
                <c:ptCount val="18"/>
                <c:pt idx="0">
                  <c:v>0.586206896551724</c:v>
                </c:pt>
                <c:pt idx="1">
                  <c:v>1.0</c:v>
                </c:pt>
                <c:pt idx="2">
                  <c:v>0.241379310344828</c:v>
                </c:pt>
                <c:pt idx="3">
                  <c:v>0.379310344827586</c:v>
                </c:pt>
                <c:pt idx="4">
                  <c:v>0.206896551724138</c:v>
                </c:pt>
                <c:pt idx="5">
                  <c:v>0.586206896551724</c:v>
                </c:pt>
                <c:pt idx="6">
                  <c:v>0.482758620689655</c:v>
                </c:pt>
                <c:pt idx="7">
                  <c:v>0.275862068965517</c:v>
                </c:pt>
                <c:pt idx="8">
                  <c:v>0.758620689655172</c:v>
                </c:pt>
                <c:pt idx="9">
                  <c:v>0.206896551724138</c:v>
                </c:pt>
                <c:pt idx="10">
                  <c:v>0.689655172413793</c:v>
                </c:pt>
                <c:pt idx="11">
                  <c:v>0.379310344827586</c:v>
                </c:pt>
                <c:pt idx="12">
                  <c:v>1.0</c:v>
                </c:pt>
                <c:pt idx="13">
                  <c:v>0.620689655172414</c:v>
                </c:pt>
                <c:pt idx="14">
                  <c:v>0.620689655172414</c:v>
                </c:pt>
                <c:pt idx="15">
                  <c:v>0.517241379310345</c:v>
                </c:pt>
                <c:pt idx="16">
                  <c:v>0.655172413793103</c:v>
                </c:pt>
                <c:pt idx="17">
                  <c:v>0.310344827586207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-2071497656"/>
        <c:axId val="-2071494600"/>
      </c:barChart>
      <c:catAx>
        <c:axId val="-2071497656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71494600"/>
        <c:crosses val="autoZero"/>
        <c:auto val="1"/>
        <c:lblAlgn val="ctr"/>
        <c:lblOffset val="100"/>
        <c:noMultiLvlLbl val="0"/>
      </c:catAx>
      <c:valAx>
        <c:axId val="-2071494600"/>
        <c:scaling>
          <c:orientation val="minMax"/>
          <c:max val="1.0"/>
        </c:scaling>
        <c:delete val="1"/>
        <c:axPos val="l"/>
        <c:numFmt formatCode="0%" sourceLinked="1"/>
        <c:majorTickMark val="out"/>
        <c:minorTickMark val="none"/>
        <c:tickLblPos val="nextTo"/>
        <c:crossAx val="-20714976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2"/>
    </mc:Choice>
    <mc:Fallback>
      <c:style val="2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of Dragon Pokemon with 70 BP or Greater moves 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Dragon!$A$2:$A$19</c:f>
              <c:strCache>
                <c:ptCount val="18"/>
                <c:pt idx="0">
                  <c:v>Bug</c:v>
                </c:pt>
                <c:pt idx="1">
                  <c:v>Dark</c:v>
                </c:pt>
                <c:pt idx="2">
                  <c:v>Dragon</c:v>
                </c:pt>
                <c:pt idx="3">
                  <c:v>Electric</c:v>
                </c:pt>
                <c:pt idx="4">
                  <c:v>Fairy</c:v>
                </c:pt>
                <c:pt idx="5">
                  <c:v>Fighting</c:v>
                </c:pt>
                <c:pt idx="6">
                  <c:v>Fire</c:v>
                </c:pt>
                <c:pt idx="7">
                  <c:v>Flying</c:v>
                </c:pt>
                <c:pt idx="8">
                  <c:v>Ghost</c:v>
                </c:pt>
                <c:pt idx="9">
                  <c:v>Grass</c:v>
                </c:pt>
                <c:pt idx="10">
                  <c:v>Ground</c:v>
                </c:pt>
                <c:pt idx="11">
                  <c:v>Ice</c:v>
                </c:pt>
                <c:pt idx="12">
                  <c:v>Normal</c:v>
                </c:pt>
                <c:pt idx="13">
                  <c:v>Poison</c:v>
                </c:pt>
                <c:pt idx="14">
                  <c:v>Psychic</c:v>
                </c:pt>
                <c:pt idx="15">
                  <c:v>Rock</c:v>
                </c:pt>
                <c:pt idx="16">
                  <c:v>Steel</c:v>
                </c:pt>
                <c:pt idx="17">
                  <c:v>Water</c:v>
                </c:pt>
              </c:strCache>
            </c:strRef>
          </c:cat>
          <c:val>
            <c:numRef>
              <c:f>Dragon!$T$2:$T$19</c:f>
              <c:numCache>
                <c:formatCode>0%</c:formatCode>
                <c:ptCount val="18"/>
                <c:pt idx="0">
                  <c:v>0.411764705882353</c:v>
                </c:pt>
                <c:pt idx="1">
                  <c:v>0.470588235294118</c:v>
                </c:pt>
                <c:pt idx="2">
                  <c:v>1.0</c:v>
                </c:pt>
                <c:pt idx="3">
                  <c:v>0.470588235294118</c:v>
                </c:pt>
                <c:pt idx="4">
                  <c:v>0.176470588235294</c:v>
                </c:pt>
                <c:pt idx="5">
                  <c:v>0.882352941176471</c:v>
                </c:pt>
                <c:pt idx="6">
                  <c:v>0.764705882352941</c:v>
                </c:pt>
                <c:pt idx="7">
                  <c:v>0.529411764705882</c:v>
                </c:pt>
                <c:pt idx="8">
                  <c:v>0.470588235294118</c:v>
                </c:pt>
                <c:pt idx="9">
                  <c:v>0.411764705882353</c:v>
                </c:pt>
                <c:pt idx="10">
                  <c:v>0.823529411764706</c:v>
                </c:pt>
                <c:pt idx="11">
                  <c:v>0.352941176470588</c:v>
                </c:pt>
                <c:pt idx="12">
                  <c:v>1.0</c:v>
                </c:pt>
                <c:pt idx="13">
                  <c:v>0.470588235294118</c:v>
                </c:pt>
                <c:pt idx="14">
                  <c:v>0.411764705882353</c:v>
                </c:pt>
                <c:pt idx="15">
                  <c:v>0.705882352941176</c:v>
                </c:pt>
                <c:pt idx="16">
                  <c:v>1.0</c:v>
                </c:pt>
                <c:pt idx="17">
                  <c:v>0.647058823529412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-2071573256"/>
        <c:axId val="-2071570248"/>
      </c:barChart>
      <c:catAx>
        <c:axId val="-2071573256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71570248"/>
        <c:crosses val="autoZero"/>
        <c:auto val="1"/>
        <c:lblAlgn val="ctr"/>
        <c:lblOffset val="100"/>
        <c:noMultiLvlLbl val="0"/>
      </c:catAx>
      <c:valAx>
        <c:axId val="-2071570248"/>
        <c:scaling>
          <c:orientation val="minMax"/>
          <c:max val="1.0"/>
        </c:scaling>
        <c:delete val="1"/>
        <c:axPos val="l"/>
        <c:numFmt formatCode="0%" sourceLinked="1"/>
        <c:majorTickMark val="out"/>
        <c:minorTickMark val="none"/>
        <c:tickLblPos val="nextTo"/>
        <c:crossAx val="-20715732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of Electric Pokemon with 70 BP or Greater Moves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FF00"/>
            </a:solidFill>
          </c:spPr>
          <c:invertIfNegative val="0"/>
          <c:cat>
            <c:strRef>
              <c:f>Electric!$A$2:$A$19</c:f>
              <c:strCache>
                <c:ptCount val="18"/>
                <c:pt idx="0">
                  <c:v>Bug</c:v>
                </c:pt>
                <c:pt idx="1">
                  <c:v>Dark</c:v>
                </c:pt>
                <c:pt idx="2">
                  <c:v>Dragon</c:v>
                </c:pt>
                <c:pt idx="3">
                  <c:v>Electric</c:v>
                </c:pt>
                <c:pt idx="4">
                  <c:v>Fairy</c:v>
                </c:pt>
                <c:pt idx="5">
                  <c:v>Fighting</c:v>
                </c:pt>
                <c:pt idx="6">
                  <c:v>Fire</c:v>
                </c:pt>
                <c:pt idx="7">
                  <c:v>Flying</c:v>
                </c:pt>
                <c:pt idx="8">
                  <c:v>Ghost</c:v>
                </c:pt>
                <c:pt idx="9">
                  <c:v>Grass</c:v>
                </c:pt>
                <c:pt idx="10">
                  <c:v>Ground</c:v>
                </c:pt>
                <c:pt idx="11">
                  <c:v>Ice</c:v>
                </c:pt>
                <c:pt idx="12">
                  <c:v>Normal</c:v>
                </c:pt>
                <c:pt idx="13">
                  <c:v>Poison</c:v>
                </c:pt>
                <c:pt idx="14">
                  <c:v>Psychic</c:v>
                </c:pt>
                <c:pt idx="15">
                  <c:v>Rock</c:v>
                </c:pt>
                <c:pt idx="16">
                  <c:v>Steel</c:v>
                </c:pt>
                <c:pt idx="17">
                  <c:v>Water</c:v>
                </c:pt>
              </c:strCache>
            </c:strRef>
          </c:cat>
          <c:val>
            <c:numRef>
              <c:f>Electric!$AA$2:$AA$19</c:f>
              <c:numCache>
                <c:formatCode>0%</c:formatCode>
                <c:ptCount val="18"/>
                <c:pt idx="0">
                  <c:v>0.916666666666667</c:v>
                </c:pt>
                <c:pt idx="1">
                  <c:v>0.416666666666667</c:v>
                </c:pt>
                <c:pt idx="2">
                  <c:v>0.166666666666667</c:v>
                </c:pt>
                <c:pt idx="3">
                  <c:v>1.0</c:v>
                </c:pt>
                <c:pt idx="4">
                  <c:v>0.0833333333333333</c:v>
                </c:pt>
                <c:pt idx="5">
                  <c:v>0.416666666666667</c:v>
                </c:pt>
                <c:pt idx="6">
                  <c:v>0.291666666666667</c:v>
                </c:pt>
                <c:pt idx="7">
                  <c:v>0.333333333333333</c:v>
                </c:pt>
                <c:pt idx="8">
                  <c:v>0.0833333333333333</c:v>
                </c:pt>
                <c:pt idx="9">
                  <c:v>0.166666666666667</c:v>
                </c:pt>
                <c:pt idx="10">
                  <c:v>0.416666666666667</c:v>
                </c:pt>
                <c:pt idx="11">
                  <c:v>0.0833333333333333</c:v>
                </c:pt>
                <c:pt idx="12">
                  <c:v>1.0</c:v>
                </c:pt>
                <c:pt idx="13">
                  <c:v>0.208333333333333</c:v>
                </c:pt>
                <c:pt idx="14">
                  <c:v>0.166666666666667</c:v>
                </c:pt>
                <c:pt idx="15">
                  <c:v>0.25</c:v>
                </c:pt>
                <c:pt idx="16">
                  <c:v>0.75</c:v>
                </c:pt>
                <c:pt idx="17">
                  <c:v>0.166666666666667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-2071712056"/>
        <c:axId val="-2071709112"/>
      </c:barChart>
      <c:catAx>
        <c:axId val="-2071712056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71709112"/>
        <c:crosses val="autoZero"/>
        <c:auto val="1"/>
        <c:lblAlgn val="ctr"/>
        <c:lblOffset val="100"/>
        <c:noMultiLvlLbl val="0"/>
      </c:catAx>
      <c:valAx>
        <c:axId val="-2071709112"/>
        <c:scaling>
          <c:orientation val="minMax"/>
          <c:max val="1.0"/>
        </c:scaling>
        <c:delete val="1"/>
        <c:axPos val="l"/>
        <c:numFmt formatCode="0%" sourceLinked="1"/>
        <c:majorTickMark val="out"/>
        <c:minorTickMark val="none"/>
        <c:tickLblPos val="nextTo"/>
        <c:crossAx val="-20717120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of Fairy Pokemon with</a:t>
            </a:r>
            <a:r>
              <a:rPr lang="en-US" baseline="0"/>
              <a:t> 70 BP or Greater Moves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20000"/>
                <a:lumOff val="80000"/>
              </a:schemeClr>
            </a:solidFill>
          </c:spPr>
          <c:invertIfNegative val="0"/>
          <c:cat>
            <c:strRef>
              <c:f>Fairy!$A$2:$A$19</c:f>
              <c:strCache>
                <c:ptCount val="18"/>
                <c:pt idx="0">
                  <c:v>Bug</c:v>
                </c:pt>
                <c:pt idx="1">
                  <c:v>Dark</c:v>
                </c:pt>
                <c:pt idx="2">
                  <c:v>Dragon</c:v>
                </c:pt>
                <c:pt idx="3">
                  <c:v>Electric</c:v>
                </c:pt>
                <c:pt idx="4">
                  <c:v>Fairy</c:v>
                </c:pt>
                <c:pt idx="5">
                  <c:v>Fighting</c:v>
                </c:pt>
                <c:pt idx="6">
                  <c:v>Fire</c:v>
                </c:pt>
                <c:pt idx="7">
                  <c:v>Flying</c:v>
                </c:pt>
                <c:pt idx="8">
                  <c:v>Ghost</c:v>
                </c:pt>
                <c:pt idx="9">
                  <c:v>Grass</c:v>
                </c:pt>
                <c:pt idx="10">
                  <c:v>Ground</c:v>
                </c:pt>
                <c:pt idx="11">
                  <c:v>Ice</c:v>
                </c:pt>
                <c:pt idx="12">
                  <c:v>Normal</c:v>
                </c:pt>
                <c:pt idx="13">
                  <c:v>Poison</c:v>
                </c:pt>
                <c:pt idx="14">
                  <c:v>Psychic</c:v>
                </c:pt>
                <c:pt idx="15">
                  <c:v>Rock</c:v>
                </c:pt>
                <c:pt idx="16">
                  <c:v>Steel</c:v>
                </c:pt>
                <c:pt idx="17">
                  <c:v>Water</c:v>
                </c:pt>
              </c:strCache>
            </c:strRef>
          </c:cat>
          <c:val>
            <c:numRef>
              <c:f>Fairy!$Y$2:$Y$19</c:f>
              <c:numCache>
                <c:formatCode>0%</c:formatCode>
                <c:ptCount val="18"/>
                <c:pt idx="0">
                  <c:v>0.454545454545454</c:v>
                </c:pt>
                <c:pt idx="1">
                  <c:v>0.272727272727273</c:v>
                </c:pt>
                <c:pt idx="2">
                  <c:v>0.0454545454545454</c:v>
                </c:pt>
                <c:pt idx="3">
                  <c:v>0.454545454545454</c:v>
                </c:pt>
                <c:pt idx="4">
                  <c:v>1.0</c:v>
                </c:pt>
                <c:pt idx="5">
                  <c:v>0.5</c:v>
                </c:pt>
                <c:pt idx="6">
                  <c:v>0.363636363636364</c:v>
                </c:pt>
                <c:pt idx="7">
                  <c:v>0.227272727272727</c:v>
                </c:pt>
                <c:pt idx="8">
                  <c:v>0.454545454545454</c:v>
                </c:pt>
                <c:pt idx="9">
                  <c:v>0.727272727272727</c:v>
                </c:pt>
                <c:pt idx="10">
                  <c:v>0.318181818181818</c:v>
                </c:pt>
                <c:pt idx="11">
                  <c:v>0.409090909090909</c:v>
                </c:pt>
                <c:pt idx="12">
                  <c:v>1.0</c:v>
                </c:pt>
                <c:pt idx="13">
                  <c:v>0.136363636363636</c:v>
                </c:pt>
                <c:pt idx="14">
                  <c:v>0.818181818181818</c:v>
                </c:pt>
                <c:pt idx="15">
                  <c:v>0.136363636363636</c:v>
                </c:pt>
                <c:pt idx="16">
                  <c:v>0.5</c:v>
                </c:pt>
                <c:pt idx="17">
                  <c:v>0.181818181818182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-2071819640"/>
        <c:axId val="-2071816632"/>
      </c:barChart>
      <c:catAx>
        <c:axId val="-2071819640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71816632"/>
        <c:crosses val="autoZero"/>
        <c:auto val="1"/>
        <c:lblAlgn val="ctr"/>
        <c:lblOffset val="100"/>
        <c:noMultiLvlLbl val="0"/>
      </c:catAx>
      <c:valAx>
        <c:axId val="-2071816632"/>
        <c:scaling>
          <c:orientation val="minMax"/>
          <c:max val="1.0"/>
        </c:scaling>
        <c:delete val="1"/>
        <c:axPos val="l"/>
        <c:numFmt formatCode="0%" sourceLinked="1"/>
        <c:majorTickMark val="out"/>
        <c:minorTickMark val="none"/>
        <c:tickLblPos val="nextTo"/>
        <c:crossAx val="-20718196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0"/>
    </mc:Choice>
    <mc:Fallback>
      <c:style val="2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</a:t>
            </a:r>
            <a:r>
              <a:rPr lang="en-US" baseline="0"/>
              <a:t> of Fighting Pokemon with 70 BP or Greater Moves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Fighting!$A$2:$A$19</c:f>
              <c:strCache>
                <c:ptCount val="18"/>
                <c:pt idx="0">
                  <c:v>Bug</c:v>
                </c:pt>
                <c:pt idx="1">
                  <c:v>Dark</c:v>
                </c:pt>
                <c:pt idx="2">
                  <c:v>Dragon</c:v>
                </c:pt>
                <c:pt idx="3">
                  <c:v>Electric</c:v>
                </c:pt>
                <c:pt idx="4">
                  <c:v>Fairy</c:v>
                </c:pt>
                <c:pt idx="5">
                  <c:v>Fighting</c:v>
                </c:pt>
                <c:pt idx="6">
                  <c:v>Fire</c:v>
                </c:pt>
                <c:pt idx="7">
                  <c:v>Flying</c:v>
                </c:pt>
                <c:pt idx="8">
                  <c:v>Ghost</c:v>
                </c:pt>
                <c:pt idx="9">
                  <c:v>Grass</c:v>
                </c:pt>
                <c:pt idx="10">
                  <c:v>Ground</c:v>
                </c:pt>
                <c:pt idx="11">
                  <c:v>Ice</c:v>
                </c:pt>
                <c:pt idx="12">
                  <c:v>Normal</c:v>
                </c:pt>
                <c:pt idx="13">
                  <c:v>Poison</c:v>
                </c:pt>
                <c:pt idx="14">
                  <c:v>Psychic</c:v>
                </c:pt>
                <c:pt idx="15">
                  <c:v>Rock</c:v>
                </c:pt>
                <c:pt idx="16">
                  <c:v>Steel</c:v>
                </c:pt>
                <c:pt idx="17">
                  <c:v>Water</c:v>
                </c:pt>
              </c:strCache>
            </c:strRef>
          </c:cat>
          <c:val>
            <c:numRef>
              <c:f>Fighting!$AE$2:$AE$19</c:f>
              <c:numCache>
                <c:formatCode>0%</c:formatCode>
                <c:ptCount val="18"/>
                <c:pt idx="0">
                  <c:v>0.392857142857143</c:v>
                </c:pt>
                <c:pt idx="1">
                  <c:v>0.607142857142857</c:v>
                </c:pt>
                <c:pt idx="2">
                  <c:v>0.571428571428571</c:v>
                </c:pt>
                <c:pt idx="3">
                  <c:v>0.785714285714286</c:v>
                </c:pt>
                <c:pt idx="4">
                  <c:v>0.0357142857142857</c:v>
                </c:pt>
                <c:pt idx="5">
                  <c:v>1.0</c:v>
                </c:pt>
                <c:pt idx="6">
                  <c:v>0.642857142857143</c:v>
                </c:pt>
                <c:pt idx="7">
                  <c:v>0.178571428571429</c:v>
                </c:pt>
                <c:pt idx="8">
                  <c:v>0.392857142857143</c:v>
                </c:pt>
                <c:pt idx="9">
                  <c:v>0.321428571428571</c:v>
                </c:pt>
                <c:pt idx="10">
                  <c:v>0.892857142857143</c:v>
                </c:pt>
                <c:pt idx="11">
                  <c:v>0.607142857142857</c:v>
                </c:pt>
                <c:pt idx="12">
                  <c:v>1.0</c:v>
                </c:pt>
                <c:pt idx="13">
                  <c:v>0.821428571428571</c:v>
                </c:pt>
                <c:pt idx="14">
                  <c:v>0.464285714285714</c:v>
                </c:pt>
                <c:pt idx="15">
                  <c:v>1.0</c:v>
                </c:pt>
                <c:pt idx="16">
                  <c:v>0.464285714285714</c:v>
                </c:pt>
                <c:pt idx="17">
                  <c:v>0.214285714285714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-2071782584"/>
        <c:axId val="-2071779640"/>
      </c:barChart>
      <c:catAx>
        <c:axId val="-2071782584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71779640"/>
        <c:crosses val="autoZero"/>
        <c:auto val="1"/>
        <c:lblAlgn val="ctr"/>
        <c:lblOffset val="100"/>
        <c:noMultiLvlLbl val="0"/>
      </c:catAx>
      <c:valAx>
        <c:axId val="-2071779640"/>
        <c:scaling>
          <c:orientation val="minMax"/>
          <c:max val="1.0"/>
        </c:scaling>
        <c:delete val="1"/>
        <c:axPos val="l"/>
        <c:numFmt formatCode="0%" sourceLinked="1"/>
        <c:majorTickMark val="out"/>
        <c:minorTickMark val="none"/>
        <c:tickLblPos val="nextTo"/>
        <c:crossAx val="-20717825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6"/>
    </mc:Choice>
    <mc:Fallback>
      <c:style val="16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of Fire Pokemon</a:t>
            </a:r>
            <a:r>
              <a:rPr lang="en-US" baseline="0"/>
              <a:t> with 70 BP or Greater Moves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Fire!$A$2:$A$19</c:f>
              <c:strCache>
                <c:ptCount val="18"/>
                <c:pt idx="0">
                  <c:v>Bug</c:v>
                </c:pt>
                <c:pt idx="1">
                  <c:v>Dark</c:v>
                </c:pt>
                <c:pt idx="2">
                  <c:v>Dragon</c:v>
                </c:pt>
                <c:pt idx="3">
                  <c:v>Electric</c:v>
                </c:pt>
                <c:pt idx="4">
                  <c:v>Fairy</c:v>
                </c:pt>
                <c:pt idx="5">
                  <c:v>Fighting</c:v>
                </c:pt>
                <c:pt idx="6">
                  <c:v>Fire</c:v>
                </c:pt>
                <c:pt idx="7">
                  <c:v>Flying</c:v>
                </c:pt>
                <c:pt idx="8">
                  <c:v>Ghost</c:v>
                </c:pt>
                <c:pt idx="9">
                  <c:v>Grass</c:v>
                </c:pt>
                <c:pt idx="10">
                  <c:v>Ground</c:v>
                </c:pt>
                <c:pt idx="11">
                  <c:v>Ice</c:v>
                </c:pt>
                <c:pt idx="12">
                  <c:v>Normal</c:v>
                </c:pt>
                <c:pt idx="13">
                  <c:v>Poison</c:v>
                </c:pt>
                <c:pt idx="14">
                  <c:v>Psychic</c:v>
                </c:pt>
                <c:pt idx="15">
                  <c:v>Rock</c:v>
                </c:pt>
                <c:pt idx="16">
                  <c:v>Steel</c:v>
                </c:pt>
                <c:pt idx="17">
                  <c:v>Water</c:v>
                </c:pt>
              </c:strCache>
            </c:strRef>
          </c:cat>
          <c:val>
            <c:numRef>
              <c:f>Fire!$AC$2:$AC$19</c:f>
              <c:numCache>
                <c:formatCode>0%</c:formatCode>
                <c:ptCount val="18"/>
                <c:pt idx="0">
                  <c:v>0.307692307692308</c:v>
                </c:pt>
                <c:pt idx="1">
                  <c:v>0.538461538461538</c:v>
                </c:pt>
                <c:pt idx="2">
                  <c:v>0.307692307692308</c:v>
                </c:pt>
                <c:pt idx="3">
                  <c:v>0.576923076923077</c:v>
                </c:pt>
                <c:pt idx="4">
                  <c:v>0.0384615384615385</c:v>
                </c:pt>
                <c:pt idx="5">
                  <c:v>0.576923076923077</c:v>
                </c:pt>
                <c:pt idx="6">
                  <c:v>1.0</c:v>
                </c:pt>
                <c:pt idx="7">
                  <c:v>0.230769230769231</c:v>
                </c:pt>
                <c:pt idx="8">
                  <c:v>0.5</c:v>
                </c:pt>
                <c:pt idx="9">
                  <c:v>0.846153846153846</c:v>
                </c:pt>
                <c:pt idx="10">
                  <c:v>0.769230769230769</c:v>
                </c:pt>
                <c:pt idx="11">
                  <c:v>0.0384615384615385</c:v>
                </c:pt>
                <c:pt idx="12">
                  <c:v>1.0</c:v>
                </c:pt>
                <c:pt idx="13">
                  <c:v>0.423076923076923</c:v>
                </c:pt>
                <c:pt idx="14">
                  <c:v>0.423076923076923</c:v>
                </c:pt>
                <c:pt idx="15">
                  <c:v>0.461538461538462</c:v>
                </c:pt>
                <c:pt idx="16">
                  <c:v>0.653846153846154</c:v>
                </c:pt>
                <c:pt idx="17">
                  <c:v>0.0384615384615385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-2071745448"/>
        <c:axId val="-2071852536"/>
      </c:barChart>
      <c:catAx>
        <c:axId val="-2071745448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71852536"/>
        <c:crosses val="autoZero"/>
        <c:auto val="1"/>
        <c:lblAlgn val="ctr"/>
        <c:lblOffset val="100"/>
        <c:noMultiLvlLbl val="0"/>
      </c:catAx>
      <c:valAx>
        <c:axId val="-2071852536"/>
        <c:scaling>
          <c:orientation val="minMax"/>
          <c:max val="1.0"/>
        </c:scaling>
        <c:delete val="1"/>
        <c:axPos val="l"/>
        <c:numFmt formatCode="0%" sourceLinked="1"/>
        <c:majorTickMark val="out"/>
        <c:minorTickMark val="none"/>
        <c:tickLblPos val="nextTo"/>
        <c:crossAx val="-20717454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of Flying Pokemon</a:t>
            </a:r>
            <a:r>
              <a:rPr lang="en-US" baseline="0"/>
              <a:t> with 70 BP or Greater moves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5"/>
            </a:solidFill>
          </c:spPr>
          <c:invertIfNegative val="0"/>
          <c:cat>
            <c:strRef>
              <c:f>Flying!$A$2:$A$19</c:f>
              <c:strCache>
                <c:ptCount val="18"/>
                <c:pt idx="0">
                  <c:v>Bug</c:v>
                </c:pt>
                <c:pt idx="1">
                  <c:v>Dark</c:v>
                </c:pt>
                <c:pt idx="2">
                  <c:v>Dragon</c:v>
                </c:pt>
                <c:pt idx="3">
                  <c:v>Electric</c:v>
                </c:pt>
                <c:pt idx="4">
                  <c:v>Fairy</c:v>
                </c:pt>
                <c:pt idx="5">
                  <c:v>Fighting</c:v>
                </c:pt>
                <c:pt idx="6">
                  <c:v>Fire</c:v>
                </c:pt>
                <c:pt idx="7">
                  <c:v>Flying</c:v>
                </c:pt>
                <c:pt idx="8">
                  <c:v>Ghost</c:v>
                </c:pt>
                <c:pt idx="9">
                  <c:v>Grass</c:v>
                </c:pt>
                <c:pt idx="10">
                  <c:v>Ground</c:v>
                </c:pt>
                <c:pt idx="11">
                  <c:v>Ice</c:v>
                </c:pt>
                <c:pt idx="12">
                  <c:v>Normal</c:v>
                </c:pt>
                <c:pt idx="13">
                  <c:v>Poison</c:v>
                </c:pt>
                <c:pt idx="14">
                  <c:v>Psychic</c:v>
                </c:pt>
                <c:pt idx="15">
                  <c:v>Rock</c:v>
                </c:pt>
                <c:pt idx="16">
                  <c:v>Steel</c:v>
                </c:pt>
                <c:pt idx="17">
                  <c:v>Water</c:v>
                </c:pt>
              </c:strCache>
            </c:strRef>
          </c:cat>
          <c:val>
            <c:numRef>
              <c:f>Flying!$BA$2:$BA$19</c:f>
              <c:numCache>
                <c:formatCode>0%</c:formatCode>
                <c:ptCount val="18"/>
                <c:pt idx="0">
                  <c:v>0.76</c:v>
                </c:pt>
                <c:pt idx="1">
                  <c:v>0.42</c:v>
                </c:pt>
                <c:pt idx="2">
                  <c:v>0.2</c:v>
                </c:pt>
                <c:pt idx="3">
                  <c:v>0.16</c:v>
                </c:pt>
                <c:pt idx="4">
                  <c:v>0.14</c:v>
                </c:pt>
                <c:pt idx="5">
                  <c:v>0.32</c:v>
                </c:pt>
                <c:pt idx="6">
                  <c:v>0.54</c:v>
                </c:pt>
                <c:pt idx="7">
                  <c:v>0.94</c:v>
                </c:pt>
                <c:pt idx="8">
                  <c:v>0.4</c:v>
                </c:pt>
                <c:pt idx="9">
                  <c:v>0.5</c:v>
                </c:pt>
                <c:pt idx="10">
                  <c:v>0.28</c:v>
                </c:pt>
                <c:pt idx="11">
                  <c:v>0.2</c:v>
                </c:pt>
                <c:pt idx="12">
                  <c:v>1.0</c:v>
                </c:pt>
                <c:pt idx="13">
                  <c:v>0.18</c:v>
                </c:pt>
                <c:pt idx="14">
                  <c:v>0.42</c:v>
                </c:pt>
                <c:pt idx="15">
                  <c:v>0.26</c:v>
                </c:pt>
                <c:pt idx="16">
                  <c:v>0.74</c:v>
                </c:pt>
                <c:pt idx="17">
                  <c:v>0.2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-2082655816"/>
        <c:axId val="-2082631272"/>
      </c:barChart>
      <c:catAx>
        <c:axId val="-2082655816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82631272"/>
        <c:crosses val="autoZero"/>
        <c:auto val="1"/>
        <c:lblAlgn val="ctr"/>
        <c:lblOffset val="100"/>
        <c:noMultiLvlLbl val="0"/>
      </c:catAx>
      <c:valAx>
        <c:axId val="-2082631272"/>
        <c:scaling>
          <c:orientation val="minMax"/>
          <c:max val="1.0"/>
        </c:scaling>
        <c:delete val="1"/>
        <c:axPos val="l"/>
        <c:numFmt formatCode="0%" sourceLinked="1"/>
        <c:majorTickMark val="out"/>
        <c:minorTickMark val="none"/>
        <c:tickLblPos val="nextTo"/>
        <c:crossAx val="-20826558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2"/>
    </mc:Choice>
    <mc:Fallback>
      <c:style val="2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</a:t>
            </a:r>
            <a:r>
              <a:rPr lang="en-US" baseline="0"/>
              <a:t> of Ghost Pokemon with 70 BP or Greater Moves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Ghost!$A$2:$A$19</c:f>
              <c:strCache>
                <c:ptCount val="18"/>
                <c:pt idx="0">
                  <c:v>Bug</c:v>
                </c:pt>
                <c:pt idx="1">
                  <c:v>Dark</c:v>
                </c:pt>
                <c:pt idx="2">
                  <c:v>Dragon</c:v>
                </c:pt>
                <c:pt idx="3">
                  <c:v>Electric</c:v>
                </c:pt>
                <c:pt idx="4">
                  <c:v>Fairy</c:v>
                </c:pt>
                <c:pt idx="5">
                  <c:v>Fighting</c:v>
                </c:pt>
                <c:pt idx="6">
                  <c:v>Fire</c:v>
                </c:pt>
                <c:pt idx="7">
                  <c:v>Flying</c:v>
                </c:pt>
                <c:pt idx="8">
                  <c:v>Ghost</c:v>
                </c:pt>
                <c:pt idx="9">
                  <c:v>Grass</c:v>
                </c:pt>
                <c:pt idx="10">
                  <c:v>Ground</c:v>
                </c:pt>
                <c:pt idx="11">
                  <c:v>Ice</c:v>
                </c:pt>
                <c:pt idx="12">
                  <c:v>Normal</c:v>
                </c:pt>
                <c:pt idx="13">
                  <c:v>Poison</c:v>
                </c:pt>
                <c:pt idx="14">
                  <c:v>Psychic</c:v>
                </c:pt>
                <c:pt idx="15">
                  <c:v>Rock</c:v>
                </c:pt>
                <c:pt idx="16">
                  <c:v>Steel</c:v>
                </c:pt>
                <c:pt idx="17">
                  <c:v>Water</c:v>
                </c:pt>
              </c:strCache>
            </c:strRef>
          </c:cat>
          <c:val>
            <c:numRef>
              <c:f>Ghost!$Y$2:$Y$19</c:f>
              <c:numCache>
                <c:formatCode>0%</c:formatCode>
                <c:ptCount val="18"/>
                <c:pt idx="0">
                  <c:v>0.363636363636364</c:v>
                </c:pt>
                <c:pt idx="1">
                  <c:v>0.818181818181818</c:v>
                </c:pt>
                <c:pt idx="2">
                  <c:v>0.0454545454545454</c:v>
                </c:pt>
                <c:pt idx="3">
                  <c:v>0.5</c:v>
                </c:pt>
                <c:pt idx="4">
                  <c:v>0.272727272727273</c:v>
                </c:pt>
                <c:pt idx="5">
                  <c:v>0.5</c:v>
                </c:pt>
                <c:pt idx="6">
                  <c:v>0.363636363636364</c:v>
                </c:pt>
                <c:pt idx="7">
                  <c:v>0.136363636363636</c:v>
                </c:pt>
                <c:pt idx="8">
                  <c:v>1.0</c:v>
                </c:pt>
                <c:pt idx="9">
                  <c:v>0.590909090909091</c:v>
                </c:pt>
                <c:pt idx="10">
                  <c:v>0.318181818181818</c:v>
                </c:pt>
                <c:pt idx="11">
                  <c:v>0.318181818181818</c:v>
                </c:pt>
                <c:pt idx="12">
                  <c:v>1.0</c:v>
                </c:pt>
                <c:pt idx="13">
                  <c:v>0.318181818181818</c:v>
                </c:pt>
                <c:pt idx="14">
                  <c:v>0.863636363636364</c:v>
                </c:pt>
                <c:pt idx="15">
                  <c:v>0.409090909090909</c:v>
                </c:pt>
                <c:pt idx="16">
                  <c:v>0.227272727272727</c:v>
                </c:pt>
                <c:pt idx="17">
                  <c:v>0.0909090909090909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-2082588264"/>
        <c:axId val="-2083009240"/>
      </c:barChart>
      <c:catAx>
        <c:axId val="-2082588264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83009240"/>
        <c:crosses val="autoZero"/>
        <c:auto val="1"/>
        <c:lblAlgn val="ctr"/>
        <c:lblOffset val="100"/>
        <c:noMultiLvlLbl val="0"/>
      </c:catAx>
      <c:valAx>
        <c:axId val="-2083009240"/>
        <c:scaling>
          <c:orientation val="minMax"/>
          <c:max val="1.0"/>
        </c:scaling>
        <c:delete val="1"/>
        <c:axPos val="l"/>
        <c:numFmt formatCode="0%" sourceLinked="1"/>
        <c:majorTickMark val="out"/>
        <c:minorTickMark val="none"/>
        <c:tickLblPos val="nextTo"/>
        <c:crossAx val="-20825882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</a:t>
            </a:r>
            <a:r>
              <a:rPr lang="en-US" baseline="0"/>
              <a:t> of Grass Pokemon with 70 BP or Greater Moves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8000"/>
            </a:solidFill>
          </c:spPr>
          <c:invertIfNegative val="0"/>
          <c:cat>
            <c:strRef>
              <c:f>Grass!$A$2:$A$19</c:f>
              <c:strCache>
                <c:ptCount val="18"/>
                <c:pt idx="0">
                  <c:v>Bug</c:v>
                </c:pt>
                <c:pt idx="1">
                  <c:v>Dark</c:v>
                </c:pt>
                <c:pt idx="2">
                  <c:v>Dragon</c:v>
                </c:pt>
                <c:pt idx="3">
                  <c:v>Electric</c:v>
                </c:pt>
                <c:pt idx="4">
                  <c:v>Fairy</c:v>
                </c:pt>
                <c:pt idx="5">
                  <c:v>Fighting</c:v>
                </c:pt>
                <c:pt idx="6">
                  <c:v>Fire</c:v>
                </c:pt>
                <c:pt idx="7">
                  <c:v>Flying</c:v>
                </c:pt>
                <c:pt idx="8">
                  <c:v>Ghost</c:v>
                </c:pt>
                <c:pt idx="9">
                  <c:v>Grass</c:v>
                </c:pt>
                <c:pt idx="10">
                  <c:v>Ground</c:v>
                </c:pt>
                <c:pt idx="11">
                  <c:v>Ice</c:v>
                </c:pt>
                <c:pt idx="12">
                  <c:v>Normal</c:v>
                </c:pt>
                <c:pt idx="13">
                  <c:v>Poison</c:v>
                </c:pt>
                <c:pt idx="14">
                  <c:v>Psychic</c:v>
                </c:pt>
                <c:pt idx="15">
                  <c:v>Rock</c:v>
                </c:pt>
                <c:pt idx="16">
                  <c:v>Steel</c:v>
                </c:pt>
                <c:pt idx="17">
                  <c:v>Water</c:v>
                </c:pt>
              </c:strCache>
            </c:strRef>
          </c:cat>
          <c:val>
            <c:numRef>
              <c:f>Grass!$AT$2:$AT$19</c:f>
              <c:numCache>
                <c:formatCode>0%</c:formatCode>
                <c:ptCount val="18"/>
                <c:pt idx="0">
                  <c:v>0.348837209302326</c:v>
                </c:pt>
                <c:pt idx="1">
                  <c:v>0.372093023255814</c:v>
                </c:pt>
                <c:pt idx="2">
                  <c:v>0.232558139534884</c:v>
                </c:pt>
                <c:pt idx="3">
                  <c:v>0.162790697674419</c:v>
                </c:pt>
                <c:pt idx="4">
                  <c:v>0.186046511627907</c:v>
                </c:pt>
                <c:pt idx="5">
                  <c:v>0.511627906976744</c:v>
                </c:pt>
                <c:pt idx="6">
                  <c:v>0.0697674418604651</c:v>
                </c:pt>
                <c:pt idx="7">
                  <c:v>0.232558139534884</c:v>
                </c:pt>
                <c:pt idx="8">
                  <c:v>0.325581395348837</c:v>
                </c:pt>
                <c:pt idx="9">
                  <c:v>1.0</c:v>
                </c:pt>
                <c:pt idx="10">
                  <c:v>0.511627906976744</c:v>
                </c:pt>
                <c:pt idx="11">
                  <c:v>0.0465116279069767</c:v>
                </c:pt>
                <c:pt idx="12">
                  <c:v>1.0</c:v>
                </c:pt>
                <c:pt idx="13">
                  <c:v>0.581395348837209</c:v>
                </c:pt>
                <c:pt idx="14">
                  <c:v>0.325581395348837</c:v>
                </c:pt>
                <c:pt idx="15">
                  <c:v>0.302325581395349</c:v>
                </c:pt>
                <c:pt idx="16">
                  <c:v>0.372093023255814</c:v>
                </c:pt>
                <c:pt idx="17">
                  <c:v>0.0930232558139535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2143613272"/>
        <c:axId val="-2083012216"/>
      </c:barChart>
      <c:catAx>
        <c:axId val="2143613272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83012216"/>
        <c:crosses val="autoZero"/>
        <c:auto val="1"/>
        <c:lblAlgn val="ctr"/>
        <c:lblOffset val="100"/>
        <c:noMultiLvlLbl val="0"/>
      </c:catAx>
      <c:valAx>
        <c:axId val="-2083012216"/>
        <c:scaling>
          <c:orientation val="minMax"/>
          <c:max val="1.0"/>
        </c:scaling>
        <c:delete val="1"/>
        <c:axPos val="l"/>
        <c:numFmt formatCode="0%" sourceLinked="1"/>
        <c:majorTickMark val="out"/>
        <c:minorTickMark val="none"/>
        <c:tickLblPos val="nextTo"/>
        <c:crossAx val="21436132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of Ground Pokemon with 70</a:t>
            </a:r>
            <a:r>
              <a:rPr lang="en-US" baseline="0"/>
              <a:t> BP or Greater Moves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bg2">
                <a:lumMod val="90000"/>
              </a:schemeClr>
            </a:solidFill>
          </c:spPr>
          <c:invertIfNegative val="0"/>
          <c:cat>
            <c:strRef>
              <c:f>Ground!$A$2:$A$19</c:f>
              <c:strCache>
                <c:ptCount val="18"/>
                <c:pt idx="0">
                  <c:v>Bug</c:v>
                </c:pt>
                <c:pt idx="1">
                  <c:v>Dark</c:v>
                </c:pt>
                <c:pt idx="2">
                  <c:v>Dragon</c:v>
                </c:pt>
                <c:pt idx="3">
                  <c:v>Electric</c:v>
                </c:pt>
                <c:pt idx="4">
                  <c:v>Fairy</c:v>
                </c:pt>
                <c:pt idx="5">
                  <c:v>Fighting</c:v>
                </c:pt>
                <c:pt idx="6">
                  <c:v>Fire</c:v>
                </c:pt>
                <c:pt idx="7">
                  <c:v>Flying</c:v>
                </c:pt>
                <c:pt idx="8">
                  <c:v>Ghost</c:v>
                </c:pt>
                <c:pt idx="9">
                  <c:v>Grass</c:v>
                </c:pt>
                <c:pt idx="10">
                  <c:v>Ground</c:v>
                </c:pt>
                <c:pt idx="11">
                  <c:v>Ice</c:v>
                </c:pt>
                <c:pt idx="12">
                  <c:v>Normal</c:v>
                </c:pt>
                <c:pt idx="13">
                  <c:v>Poison</c:v>
                </c:pt>
                <c:pt idx="14">
                  <c:v>Psychic</c:v>
                </c:pt>
                <c:pt idx="15">
                  <c:v>Rock</c:v>
                </c:pt>
                <c:pt idx="16">
                  <c:v>Steel</c:v>
                </c:pt>
                <c:pt idx="17">
                  <c:v>Water</c:v>
                </c:pt>
              </c:strCache>
            </c:strRef>
          </c:cat>
          <c:val>
            <c:numRef>
              <c:f>Ground!$AH$2:$AH$19</c:f>
              <c:numCache>
                <c:formatCode>0%</c:formatCode>
                <c:ptCount val="18"/>
                <c:pt idx="0">
                  <c:v>0.32258064516129</c:v>
                </c:pt>
                <c:pt idx="1">
                  <c:v>0.548387096774193</c:v>
                </c:pt>
                <c:pt idx="2">
                  <c:v>0.32258064516129</c:v>
                </c:pt>
                <c:pt idx="3">
                  <c:v>0.290322580645161</c:v>
                </c:pt>
                <c:pt idx="4">
                  <c:v>0.064516129032258</c:v>
                </c:pt>
                <c:pt idx="5">
                  <c:v>0.67741935483871</c:v>
                </c:pt>
                <c:pt idx="6">
                  <c:v>0.32258064516129</c:v>
                </c:pt>
                <c:pt idx="7">
                  <c:v>0.258064516129032</c:v>
                </c:pt>
                <c:pt idx="8">
                  <c:v>0.419354838709677</c:v>
                </c:pt>
                <c:pt idx="9">
                  <c:v>0.225806451612903</c:v>
                </c:pt>
                <c:pt idx="10">
                  <c:v>1.0</c:v>
                </c:pt>
                <c:pt idx="11">
                  <c:v>0.419354838709677</c:v>
                </c:pt>
                <c:pt idx="12">
                  <c:v>1.0</c:v>
                </c:pt>
                <c:pt idx="13">
                  <c:v>0.580645161290323</c:v>
                </c:pt>
                <c:pt idx="14">
                  <c:v>0.161290322580645</c:v>
                </c:pt>
                <c:pt idx="15">
                  <c:v>0.967741935483871</c:v>
                </c:pt>
                <c:pt idx="16">
                  <c:v>0.741935483870968</c:v>
                </c:pt>
                <c:pt idx="17">
                  <c:v>0.451612903225806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-2082746168"/>
        <c:axId val="-2082998088"/>
      </c:barChart>
      <c:catAx>
        <c:axId val="-2082746168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82998088"/>
        <c:crosses val="autoZero"/>
        <c:auto val="1"/>
        <c:lblAlgn val="ctr"/>
        <c:lblOffset val="100"/>
        <c:noMultiLvlLbl val="0"/>
      </c:catAx>
      <c:valAx>
        <c:axId val="-2082998088"/>
        <c:scaling>
          <c:orientation val="minMax"/>
          <c:max val="1.0"/>
        </c:scaling>
        <c:delete val="1"/>
        <c:axPos val="l"/>
        <c:numFmt formatCode="0%" sourceLinked="1"/>
        <c:majorTickMark val="out"/>
        <c:minorTickMark val="none"/>
        <c:tickLblPos val="nextTo"/>
        <c:crossAx val="-20827461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of Ice Pokemon with 70 BP or Greater Moves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20000"/>
                <a:lumOff val="80000"/>
              </a:schemeClr>
            </a:solidFill>
          </c:spPr>
          <c:invertIfNegative val="0"/>
          <c:dLbls>
            <c:dLbl>
              <c:idx val="11"/>
              <c:layout>
                <c:manualLayout>
                  <c:x val="-0.0111111111111112"/>
                  <c:y val="0.0092592592592592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0.0222222222222221"/>
                  <c:y val="0.0092592592592592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Ice!$A$2:$A$19</c:f>
              <c:strCache>
                <c:ptCount val="18"/>
                <c:pt idx="0">
                  <c:v>Bug</c:v>
                </c:pt>
                <c:pt idx="1">
                  <c:v>Dark</c:v>
                </c:pt>
                <c:pt idx="2">
                  <c:v>Dragon</c:v>
                </c:pt>
                <c:pt idx="3">
                  <c:v>Electric</c:v>
                </c:pt>
                <c:pt idx="4">
                  <c:v>Fairy</c:v>
                </c:pt>
                <c:pt idx="5">
                  <c:v>Fighting</c:v>
                </c:pt>
                <c:pt idx="6">
                  <c:v>Fire</c:v>
                </c:pt>
                <c:pt idx="7">
                  <c:v>Flying</c:v>
                </c:pt>
                <c:pt idx="8">
                  <c:v>Ghost</c:v>
                </c:pt>
                <c:pt idx="9">
                  <c:v>Grass</c:v>
                </c:pt>
                <c:pt idx="10">
                  <c:v>Ground</c:v>
                </c:pt>
                <c:pt idx="11">
                  <c:v>Ice</c:v>
                </c:pt>
                <c:pt idx="12">
                  <c:v>Normal</c:v>
                </c:pt>
                <c:pt idx="13">
                  <c:v>Poison</c:v>
                </c:pt>
                <c:pt idx="14">
                  <c:v>Psychic</c:v>
                </c:pt>
                <c:pt idx="15">
                  <c:v>Rock</c:v>
                </c:pt>
                <c:pt idx="16">
                  <c:v>Steel</c:v>
                </c:pt>
                <c:pt idx="17">
                  <c:v>Water</c:v>
                </c:pt>
              </c:strCache>
            </c:strRef>
          </c:cat>
          <c:val>
            <c:numRef>
              <c:f>Ice!$W$2:$W$19</c:f>
              <c:numCache>
                <c:formatCode>0%</c:formatCode>
                <c:ptCount val="18"/>
                <c:pt idx="0">
                  <c:v>0.65</c:v>
                </c:pt>
                <c:pt idx="1">
                  <c:v>0.5</c:v>
                </c:pt>
                <c:pt idx="2">
                  <c:v>0.2</c:v>
                </c:pt>
                <c:pt idx="3">
                  <c:v>0.2</c:v>
                </c:pt>
                <c:pt idx="4">
                  <c:v>0.1</c:v>
                </c:pt>
                <c:pt idx="5">
                  <c:v>0.5</c:v>
                </c:pt>
                <c:pt idx="6">
                  <c:v>0.0</c:v>
                </c:pt>
                <c:pt idx="7">
                  <c:v>0.05</c:v>
                </c:pt>
                <c:pt idx="8">
                  <c:v>0.4</c:v>
                </c:pt>
                <c:pt idx="9">
                  <c:v>0.2</c:v>
                </c:pt>
                <c:pt idx="10">
                  <c:v>0.65</c:v>
                </c:pt>
                <c:pt idx="11">
                  <c:v>1.0</c:v>
                </c:pt>
                <c:pt idx="12">
                  <c:v>1.0</c:v>
                </c:pt>
                <c:pt idx="13">
                  <c:v>0.3</c:v>
                </c:pt>
                <c:pt idx="14">
                  <c:v>0.45</c:v>
                </c:pt>
                <c:pt idx="15">
                  <c:v>0.4</c:v>
                </c:pt>
                <c:pt idx="16">
                  <c:v>0.8</c:v>
                </c:pt>
                <c:pt idx="17">
                  <c:v>0.6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-2082523112"/>
        <c:axId val="-2083239896"/>
      </c:barChart>
      <c:catAx>
        <c:axId val="-2082523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83239896"/>
        <c:crosses val="autoZero"/>
        <c:auto val="1"/>
        <c:lblAlgn val="ctr"/>
        <c:lblOffset val="100"/>
        <c:noMultiLvlLbl val="0"/>
      </c:catAx>
      <c:valAx>
        <c:axId val="-2083239896"/>
        <c:scaling>
          <c:orientation val="minMax"/>
          <c:max val="1.0"/>
        </c:scaling>
        <c:delete val="1"/>
        <c:axPos val="l"/>
        <c:numFmt formatCode="0%" sourceLinked="1"/>
        <c:majorTickMark val="out"/>
        <c:minorTickMark val="none"/>
        <c:tickLblPos val="nextTo"/>
        <c:crossAx val="-20825231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of Normal Pokemon with 70 BP or Greater Moves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bg1">
                <a:lumMod val="75000"/>
              </a:schemeClr>
            </a:solidFill>
          </c:spPr>
          <c:invertIfNegative val="0"/>
          <c:cat>
            <c:strRef>
              <c:f>Normal!$A$2:$A$19</c:f>
              <c:strCache>
                <c:ptCount val="18"/>
                <c:pt idx="0">
                  <c:v>Bug</c:v>
                </c:pt>
                <c:pt idx="1">
                  <c:v>Dark</c:v>
                </c:pt>
                <c:pt idx="2">
                  <c:v>Dragon</c:v>
                </c:pt>
                <c:pt idx="3">
                  <c:v>Electric</c:v>
                </c:pt>
                <c:pt idx="4">
                  <c:v>Fairy</c:v>
                </c:pt>
                <c:pt idx="5">
                  <c:v>Fighting</c:v>
                </c:pt>
                <c:pt idx="6">
                  <c:v>Fire</c:v>
                </c:pt>
                <c:pt idx="7">
                  <c:v>Flying</c:v>
                </c:pt>
                <c:pt idx="8">
                  <c:v>Ghost</c:v>
                </c:pt>
                <c:pt idx="9">
                  <c:v>Grass</c:v>
                </c:pt>
                <c:pt idx="10">
                  <c:v>Ground</c:v>
                </c:pt>
                <c:pt idx="11">
                  <c:v>Ice</c:v>
                </c:pt>
                <c:pt idx="12">
                  <c:v>Normal</c:v>
                </c:pt>
                <c:pt idx="13">
                  <c:v>Poison</c:v>
                </c:pt>
                <c:pt idx="14">
                  <c:v>Psychic</c:v>
                </c:pt>
                <c:pt idx="15">
                  <c:v>Rock</c:v>
                </c:pt>
                <c:pt idx="16">
                  <c:v>Steel</c:v>
                </c:pt>
                <c:pt idx="17">
                  <c:v>Water</c:v>
                </c:pt>
              </c:strCache>
            </c:strRef>
          </c:cat>
          <c:val>
            <c:numRef>
              <c:f>Normal!$BG$2:$BG$19</c:f>
              <c:numCache>
                <c:formatCode>0%</c:formatCode>
                <c:ptCount val="18"/>
                <c:pt idx="0">
                  <c:v>0.535714285714286</c:v>
                </c:pt>
                <c:pt idx="1">
                  <c:v>0.607142857142857</c:v>
                </c:pt>
                <c:pt idx="2">
                  <c:v>0.196428571428571</c:v>
                </c:pt>
                <c:pt idx="3">
                  <c:v>0.732142857142857</c:v>
                </c:pt>
                <c:pt idx="4">
                  <c:v>0.267857142857143</c:v>
                </c:pt>
                <c:pt idx="5">
                  <c:v>0.625</c:v>
                </c:pt>
                <c:pt idx="6">
                  <c:v>0.625</c:v>
                </c:pt>
                <c:pt idx="7">
                  <c:v>0.375</c:v>
                </c:pt>
                <c:pt idx="8">
                  <c:v>0.660714285714286</c:v>
                </c:pt>
                <c:pt idx="9">
                  <c:v>0.589285714285714</c:v>
                </c:pt>
                <c:pt idx="10">
                  <c:v>0.767857142857143</c:v>
                </c:pt>
                <c:pt idx="11">
                  <c:v>0.553571428571429</c:v>
                </c:pt>
                <c:pt idx="12">
                  <c:v>0.964285714285714</c:v>
                </c:pt>
                <c:pt idx="13">
                  <c:v>0.303571428571429</c:v>
                </c:pt>
                <c:pt idx="14">
                  <c:v>0.571428571428571</c:v>
                </c:pt>
                <c:pt idx="15">
                  <c:v>0.392857142857143</c:v>
                </c:pt>
                <c:pt idx="16">
                  <c:v>0.803571428571429</c:v>
                </c:pt>
                <c:pt idx="17">
                  <c:v>0.357142857142857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-2111024520"/>
        <c:axId val="-2111494376"/>
      </c:barChart>
      <c:catAx>
        <c:axId val="-2111024520"/>
        <c:scaling>
          <c:orientation val="minMax"/>
        </c:scaling>
        <c:delete val="0"/>
        <c:axPos val="b"/>
        <c:majorTickMark val="none"/>
        <c:minorTickMark val="none"/>
        <c:tickLblPos val="nextTo"/>
        <c:crossAx val="-2111494376"/>
        <c:crosses val="autoZero"/>
        <c:auto val="1"/>
        <c:lblAlgn val="ctr"/>
        <c:lblOffset val="100"/>
        <c:noMultiLvlLbl val="0"/>
      </c:catAx>
      <c:valAx>
        <c:axId val="-2111494376"/>
        <c:scaling>
          <c:orientation val="minMax"/>
          <c:max val="1.0"/>
        </c:scaling>
        <c:delete val="1"/>
        <c:axPos val="l"/>
        <c:numFmt formatCode="0%" sourceLinked="1"/>
        <c:majorTickMark val="out"/>
        <c:minorTickMark val="none"/>
        <c:tickLblPos val="nextTo"/>
        <c:crossAx val="-21110245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of Poison Pokemonwith</a:t>
            </a:r>
            <a:r>
              <a:rPr lang="en-US" baseline="0"/>
              <a:t> 70 BP or Greater Moves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660066"/>
            </a:solidFill>
          </c:spPr>
          <c:invertIfNegative val="0"/>
          <c:dLbls>
            <c:dLbl>
              <c:idx val="12"/>
              <c:layout>
                <c:manualLayout>
                  <c:x val="-0.0182555810090209"/>
                  <c:y val="0.018518518518518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3"/>
              <c:layout>
                <c:manualLayout>
                  <c:x val="0.0182555810090209"/>
                  <c:y val="0.018518518518518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Poison!$A$2:$A$19</c:f>
              <c:strCache>
                <c:ptCount val="18"/>
                <c:pt idx="0">
                  <c:v>Bug</c:v>
                </c:pt>
                <c:pt idx="1">
                  <c:v>Dark</c:v>
                </c:pt>
                <c:pt idx="2">
                  <c:v>Dragon</c:v>
                </c:pt>
                <c:pt idx="3">
                  <c:v>Electric</c:v>
                </c:pt>
                <c:pt idx="4">
                  <c:v>Fairy</c:v>
                </c:pt>
                <c:pt idx="5">
                  <c:v>Fighting</c:v>
                </c:pt>
                <c:pt idx="6">
                  <c:v>Fire</c:v>
                </c:pt>
                <c:pt idx="7">
                  <c:v>Flying</c:v>
                </c:pt>
                <c:pt idx="8">
                  <c:v>Ghost</c:v>
                </c:pt>
                <c:pt idx="9">
                  <c:v>Grass</c:v>
                </c:pt>
                <c:pt idx="10">
                  <c:v>Ground</c:v>
                </c:pt>
                <c:pt idx="11">
                  <c:v>Ice</c:v>
                </c:pt>
                <c:pt idx="12">
                  <c:v>Normal</c:v>
                </c:pt>
                <c:pt idx="13">
                  <c:v>Poison</c:v>
                </c:pt>
                <c:pt idx="14">
                  <c:v>Psychic</c:v>
                </c:pt>
                <c:pt idx="15">
                  <c:v>Rock</c:v>
                </c:pt>
                <c:pt idx="16">
                  <c:v>Steel</c:v>
                </c:pt>
                <c:pt idx="17">
                  <c:v>Water</c:v>
                </c:pt>
              </c:strCache>
            </c:strRef>
          </c:cat>
          <c:val>
            <c:numRef>
              <c:f>Poison!$AF$2:$AF$19</c:f>
              <c:numCache>
                <c:formatCode>0%</c:formatCode>
                <c:ptCount val="18"/>
                <c:pt idx="0">
                  <c:v>0.448275862068965</c:v>
                </c:pt>
                <c:pt idx="1">
                  <c:v>0.655172413793103</c:v>
                </c:pt>
                <c:pt idx="2">
                  <c:v>0.206896551724138</c:v>
                </c:pt>
                <c:pt idx="3">
                  <c:v>0.344827586206897</c:v>
                </c:pt>
                <c:pt idx="4">
                  <c:v>0.206896551724138</c:v>
                </c:pt>
                <c:pt idx="5">
                  <c:v>0.413793103448276</c:v>
                </c:pt>
                <c:pt idx="6">
                  <c:v>0.379310344827586</c:v>
                </c:pt>
                <c:pt idx="7">
                  <c:v>0.172413793103448</c:v>
                </c:pt>
                <c:pt idx="8">
                  <c:v>0.517241379310345</c:v>
                </c:pt>
                <c:pt idx="9">
                  <c:v>0.655172413793103</c:v>
                </c:pt>
                <c:pt idx="10">
                  <c:v>0.517241379310345</c:v>
                </c:pt>
                <c:pt idx="11">
                  <c:v>0.344827586206897</c:v>
                </c:pt>
                <c:pt idx="12">
                  <c:v>1.0</c:v>
                </c:pt>
                <c:pt idx="13">
                  <c:v>1.0</c:v>
                </c:pt>
                <c:pt idx="14">
                  <c:v>0.275862068965517</c:v>
                </c:pt>
                <c:pt idx="15">
                  <c:v>0.275862068965517</c:v>
                </c:pt>
                <c:pt idx="16">
                  <c:v>0.344827586206897</c:v>
                </c:pt>
                <c:pt idx="17">
                  <c:v>0.310344827586207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2143906088"/>
        <c:axId val="2143719896"/>
      </c:barChart>
      <c:catAx>
        <c:axId val="2143906088"/>
        <c:scaling>
          <c:orientation val="minMax"/>
        </c:scaling>
        <c:delete val="0"/>
        <c:axPos val="b"/>
        <c:majorTickMark val="none"/>
        <c:minorTickMark val="none"/>
        <c:tickLblPos val="nextTo"/>
        <c:crossAx val="2143719896"/>
        <c:crosses val="autoZero"/>
        <c:auto val="1"/>
        <c:lblAlgn val="ctr"/>
        <c:lblOffset val="100"/>
        <c:noMultiLvlLbl val="0"/>
      </c:catAx>
      <c:valAx>
        <c:axId val="2143719896"/>
        <c:scaling>
          <c:orientation val="minMax"/>
          <c:max val="1.0"/>
        </c:scaling>
        <c:delete val="1"/>
        <c:axPos val="l"/>
        <c:numFmt formatCode="0%" sourceLinked="1"/>
        <c:majorTickMark val="out"/>
        <c:minorTickMark val="none"/>
        <c:tickLblPos val="nextTo"/>
        <c:crossAx val="21439060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of Psychic Pokemon with 70 BP or Greater Moves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60000"/>
                <a:lumOff val="40000"/>
              </a:schemeClr>
            </a:solidFill>
          </c:spPr>
          <c:invertIfNegative val="0"/>
          <c:cat>
            <c:strRef>
              <c:f>Psychic!$A$2:$A$19</c:f>
              <c:strCache>
                <c:ptCount val="18"/>
                <c:pt idx="0">
                  <c:v>Bug</c:v>
                </c:pt>
                <c:pt idx="1">
                  <c:v>Dark</c:v>
                </c:pt>
                <c:pt idx="2">
                  <c:v>Dragon</c:v>
                </c:pt>
                <c:pt idx="3">
                  <c:v>Electric</c:v>
                </c:pt>
                <c:pt idx="4">
                  <c:v>Fairy</c:v>
                </c:pt>
                <c:pt idx="5">
                  <c:v>Fighting</c:v>
                </c:pt>
                <c:pt idx="6">
                  <c:v>Fire</c:v>
                </c:pt>
                <c:pt idx="7">
                  <c:v>Flying</c:v>
                </c:pt>
                <c:pt idx="8">
                  <c:v>Ghost</c:v>
                </c:pt>
                <c:pt idx="9">
                  <c:v>Grass</c:v>
                </c:pt>
                <c:pt idx="10">
                  <c:v>Ground</c:v>
                </c:pt>
                <c:pt idx="11">
                  <c:v>Ice</c:v>
                </c:pt>
                <c:pt idx="12">
                  <c:v>Normal</c:v>
                </c:pt>
                <c:pt idx="13">
                  <c:v>Poison</c:v>
                </c:pt>
                <c:pt idx="14">
                  <c:v>Psychic</c:v>
                </c:pt>
                <c:pt idx="15">
                  <c:v>Rock</c:v>
                </c:pt>
                <c:pt idx="16">
                  <c:v>Steel</c:v>
                </c:pt>
                <c:pt idx="17">
                  <c:v>Water</c:v>
                </c:pt>
              </c:strCache>
            </c:strRef>
          </c:cat>
          <c:val>
            <c:numRef>
              <c:f>Psychic!$AM$2:$AM$19</c:f>
              <c:numCache>
                <c:formatCode>0%</c:formatCode>
                <c:ptCount val="18"/>
                <c:pt idx="0">
                  <c:v>0.888888888888889</c:v>
                </c:pt>
                <c:pt idx="1">
                  <c:v>0.444444444444444</c:v>
                </c:pt>
                <c:pt idx="2">
                  <c:v>0.0277777777777778</c:v>
                </c:pt>
                <c:pt idx="3">
                  <c:v>0.583333333333333</c:v>
                </c:pt>
                <c:pt idx="4">
                  <c:v>0.416666666666667</c:v>
                </c:pt>
                <c:pt idx="5">
                  <c:v>0.472222222222222</c:v>
                </c:pt>
                <c:pt idx="6">
                  <c:v>0.472222222222222</c:v>
                </c:pt>
                <c:pt idx="7">
                  <c:v>0.111111111111111</c:v>
                </c:pt>
                <c:pt idx="8">
                  <c:v>0.777777777777778</c:v>
                </c:pt>
                <c:pt idx="9">
                  <c:v>0.666666666666667</c:v>
                </c:pt>
                <c:pt idx="10">
                  <c:v>0.444444444444444</c:v>
                </c:pt>
                <c:pt idx="11">
                  <c:v>0.472222222222222</c:v>
                </c:pt>
                <c:pt idx="12">
                  <c:v>0.944444444444444</c:v>
                </c:pt>
                <c:pt idx="13">
                  <c:v>0.194444444444444</c:v>
                </c:pt>
                <c:pt idx="14">
                  <c:v>0.944444444444444</c:v>
                </c:pt>
                <c:pt idx="15">
                  <c:v>0.472222222222222</c:v>
                </c:pt>
                <c:pt idx="16">
                  <c:v>0.555555555555556</c:v>
                </c:pt>
                <c:pt idx="17">
                  <c:v>0.111111111111111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2143758344"/>
        <c:axId val="2143408248"/>
      </c:barChart>
      <c:catAx>
        <c:axId val="2143758344"/>
        <c:scaling>
          <c:orientation val="minMax"/>
        </c:scaling>
        <c:delete val="0"/>
        <c:axPos val="b"/>
        <c:majorTickMark val="none"/>
        <c:minorTickMark val="none"/>
        <c:tickLblPos val="nextTo"/>
        <c:crossAx val="2143408248"/>
        <c:crosses val="autoZero"/>
        <c:auto val="1"/>
        <c:lblAlgn val="ctr"/>
        <c:lblOffset val="100"/>
        <c:noMultiLvlLbl val="0"/>
      </c:catAx>
      <c:valAx>
        <c:axId val="2143408248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extTo"/>
        <c:crossAx val="21437583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of Rock Pokemon with 70 BP or Greater Moves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bg2">
                <a:lumMod val="50000"/>
              </a:schemeClr>
            </a:solidFill>
          </c:spPr>
          <c:invertIfNegative val="0"/>
          <c:cat>
            <c:strRef>
              <c:f>Rock!$A$2:$A$19</c:f>
              <c:strCache>
                <c:ptCount val="18"/>
                <c:pt idx="0">
                  <c:v>Bug</c:v>
                </c:pt>
                <c:pt idx="1">
                  <c:v>Dark</c:v>
                </c:pt>
                <c:pt idx="2">
                  <c:v>Dragon</c:v>
                </c:pt>
                <c:pt idx="3">
                  <c:v>Electric</c:v>
                </c:pt>
                <c:pt idx="4">
                  <c:v>Fairy</c:v>
                </c:pt>
                <c:pt idx="5">
                  <c:v>Fighting</c:v>
                </c:pt>
                <c:pt idx="6">
                  <c:v>Fire</c:v>
                </c:pt>
                <c:pt idx="7">
                  <c:v>Flying</c:v>
                </c:pt>
                <c:pt idx="8">
                  <c:v>Ghost</c:v>
                </c:pt>
                <c:pt idx="9">
                  <c:v>Grass</c:v>
                </c:pt>
                <c:pt idx="10">
                  <c:v>Ground</c:v>
                </c:pt>
                <c:pt idx="11">
                  <c:v>Ice</c:v>
                </c:pt>
                <c:pt idx="12">
                  <c:v>Normal</c:v>
                </c:pt>
                <c:pt idx="13">
                  <c:v>Poison</c:v>
                </c:pt>
                <c:pt idx="14">
                  <c:v>Psychic</c:v>
                </c:pt>
                <c:pt idx="15">
                  <c:v>Rock</c:v>
                </c:pt>
                <c:pt idx="16">
                  <c:v>Steel</c:v>
                </c:pt>
                <c:pt idx="17">
                  <c:v>Water</c:v>
                </c:pt>
              </c:strCache>
            </c:strRef>
          </c:cat>
          <c:val>
            <c:numRef>
              <c:f>Rock!$AG$2:$AG$19</c:f>
              <c:numCache>
                <c:formatCode>0%</c:formatCode>
                <c:ptCount val="18"/>
                <c:pt idx="0">
                  <c:v>0.333333333333333</c:v>
                </c:pt>
                <c:pt idx="1">
                  <c:v>0.533333333333333</c:v>
                </c:pt>
                <c:pt idx="2">
                  <c:v>0.366666666666667</c:v>
                </c:pt>
                <c:pt idx="3">
                  <c:v>0.333333333333333</c:v>
                </c:pt>
                <c:pt idx="4">
                  <c:v>0.133333333333333</c:v>
                </c:pt>
                <c:pt idx="5">
                  <c:v>0.533333333333333</c:v>
                </c:pt>
                <c:pt idx="6">
                  <c:v>0.433333333333333</c:v>
                </c:pt>
                <c:pt idx="7">
                  <c:v>0.1</c:v>
                </c:pt>
                <c:pt idx="8">
                  <c:v>0.3</c:v>
                </c:pt>
                <c:pt idx="9">
                  <c:v>0.3</c:v>
                </c:pt>
                <c:pt idx="10">
                  <c:v>1.0</c:v>
                </c:pt>
                <c:pt idx="11">
                  <c:v>0.5</c:v>
                </c:pt>
                <c:pt idx="12">
                  <c:v>1.0</c:v>
                </c:pt>
                <c:pt idx="13">
                  <c:v>0.2</c:v>
                </c:pt>
                <c:pt idx="14">
                  <c:v>0.366666666666667</c:v>
                </c:pt>
                <c:pt idx="15">
                  <c:v>1.0</c:v>
                </c:pt>
                <c:pt idx="16">
                  <c:v>0.633333333333333</c:v>
                </c:pt>
                <c:pt idx="17">
                  <c:v>0.466666666666667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2144320072"/>
        <c:axId val="2144283800"/>
      </c:barChart>
      <c:catAx>
        <c:axId val="2144320072"/>
        <c:scaling>
          <c:orientation val="minMax"/>
        </c:scaling>
        <c:delete val="0"/>
        <c:axPos val="b"/>
        <c:majorTickMark val="none"/>
        <c:minorTickMark val="none"/>
        <c:tickLblPos val="nextTo"/>
        <c:crossAx val="2144283800"/>
        <c:crosses val="autoZero"/>
        <c:auto val="1"/>
        <c:lblAlgn val="ctr"/>
        <c:lblOffset val="100"/>
        <c:noMultiLvlLbl val="0"/>
      </c:catAx>
      <c:valAx>
        <c:axId val="2144283800"/>
        <c:scaling>
          <c:orientation val="minMax"/>
          <c:max val="1.0"/>
        </c:scaling>
        <c:delete val="1"/>
        <c:axPos val="l"/>
        <c:numFmt formatCode="0%" sourceLinked="1"/>
        <c:majorTickMark val="out"/>
        <c:minorTickMark val="none"/>
        <c:tickLblPos val="nextTo"/>
        <c:crossAx val="21443200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of Steel Pokemon with 70 BP or Greater Moves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bg1">
                <a:lumMod val="50000"/>
              </a:schemeClr>
            </a:solidFill>
          </c:spPr>
          <c:invertIfNegative val="0"/>
          <c:cat>
            <c:strRef>
              <c:f>Steel!$A$2:$A$19</c:f>
              <c:strCache>
                <c:ptCount val="18"/>
                <c:pt idx="0">
                  <c:v>Bug</c:v>
                </c:pt>
                <c:pt idx="1">
                  <c:v>Dark</c:v>
                </c:pt>
                <c:pt idx="2">
                  <c:v>Dragon</c:v>
                </c:pt>
                <c:pt idx="3">
                  <c:v>Electric</c:v>
                </c:pt>
                <c:pt idx="4">
                  <c:v>Fairy</c:v>
                </c:pt>
                <c:pt idx="5">
                  <c:v>Fighting</c:v>
                </c:pt>
                <c:pt idx="6">
                  <c:v>Fire</c:v>
                </c:pt>
                <c:pt idx="7">
                  <c:v>Flying</c:v>
                </c:pt>
                <c:pt idx="8">
                  <c:v>Ghost</c:v>
                </c:pt>
                <c:pt idx="9">
                  <c:v>Grass</c:v>
                </c:pt>
                <c:pt idx="10">
                  <c:v>Ground</c:v>
                </c:pt>
                <c:pt idx="11">
                  <c:v>Ice</c:v>
                </c:pt>
                <c:pt idx="12">
                  <c:v>Normal</c:v>
                </c:pt>
                <c:pt idx="13">
                  <c:v>Poison</c:v>
                </c:pt>
                <c:pt idx="14">
                  <c:v>Psychic</c:v>
                </c:pt>
                <c:pt idx="15">
                  <c:v>Rock</c:v>
                </c:pt>
                <c:pt idx="16">
                  <c:v>Steel</c:v>
                </c:pt>
                <c:pt idx="17">
                  <c:v>Water</c:v>
                </c:pt>
              </c:strCache>
            </c:strRef>
          </c:cat>
          <c:val>
            <c:numRef>
              <c:f>Steel!$AB$2:$AB$19</c:f>
              <c:numCache>
                <c:formatCode>0%</c:formatCode>
                <c:ptCount val="18"/>
                <c:pt idx="0">
                  <c:v>0.6</c:v>
                </c:pt>
                <c:pt idx="1">
                  <c:v>0.56</c:v>
                </c:pt>
                <c:pt idx="2">
                  <c:v>0.2</c:v>
                </c:pt>
                <c:pt idx="3">
                  <c:v>0.44</c:v>
                </c:pt>
                <c:pt idx="4">
                  <c:v>0.12</c:v>
                </c:pt>
                <c:pt idx="5">
                  <c:v>0.48</c:v>
                </c:pt>
                <c:pt idx="6">
                  <c:v>0.2</c:v>
                </c:pt>
                <c:pt idx="7">
                  <c:v>0.16</c:v>
                </c:pt>
                <c:pt idx="8">
                  <c:v>0.56</c:v>
                </c:pt>
                <c:pt idx="9">
                  <c:v>0.28</c:v>
                </c:pt>
                <c:pt idx="10">
                  <c:v>0.6</c:v>
                </c:pt>
                <c:pt idx="11">
                  <c:v>0.32</c:v>
                </c:pt>
                <c:pt idx="12">
                  <c:v>1.0</c:v>
                </c:pt>
                <c:pt idx="13">
                  <c:v>0.44</c:v>
                </c:pt>
                <c:pt idx="14">
                  <c:v>0.24</c:v>
                </c:pt>
                <c:pt idx="15">
                  <c:v>0.68</c:v>
                </c:pt>
                <c:pt idx="16">
                  <c:v>1.0</c:v>
                </c:pt>
                <c:pt idx="17">
                  <c:v>0.16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-2071944296"/>
        <c:axId val="-2071941352"/>
      </c:barChart>
      <c:catAx>
        <c:axId val="-2071944296"/>
        <c:scaling>
          <c:orientation val="minMax"/>
        </c:scaling>
        <c:delete val="0"/>
        <c:axPos val="b"/>
        <c:majorTickMark val="none"/>
        <c:minorTickMark val="none"/>
        <c:tickLblPos val="nextTo"/>
        <c:crossAx val="-2071941352"/>
        <c:crosses val="autoZero"/>
        <c:auto val="1"/>
        <c:lblAlgn val="ctr"/>
        <c:lblOffset val="100"/>
        <c:noMultiLvlLbl val="0"/>
      </c:catAx>
      <c:valAx>
        <c:axId val="-2071941352"/>
        <c:scaling>
          <c:orientation val="minMax"/>
          <c:max val="1.0"/>
        </c:scaling>
        <c:delete val="1"/>
        <c:axPos val="l"/>
        <c:numFmt formatCode="0%" sourceLinked="1"/>
        <c:majorTickMark val="out"/>
        <c:minorTickMark val="none"/>
        <c:tickLblPos val="nextTo"/>
        <c:crossAx val="-20719442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of Water Pokemon with 70 BP or Greater Moves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00FF"/>
            </a:solidFill>
          </c:spPr>
          <c:invertIfNegative val="0"/>
          <c:cat>
            <c:strRef>
              <c:f>Water!$A$2:$A$19</c:f>
              <c:strCache>
                <c:ptCount val="18"/>
                <c:pt idx="0">
                  <c:v>Bug</c:v>
                </c:pt>
                <c:pt idx="1">
                  <c:v>Dark</c:v>
                </c:pt>
                <c:pt idx="2">
                  <c:v>Dragon</c:v>
                </c:pt>
                <c:pt idx="3">
                  <c:v>Electric</c:v>
                </c:pt>
                <c:pt idx="4">
                  <c:v>Fairy</c:v>
                </c:pt>
                <c:pt idx="5">
                  <c:v>Fighting</c:v>
                </c:pt>
                <c:pt idx="6">
                  <c:v>Fire</c:v>
                </c:pt>
                <c:pt idx="7">
                  <c:v>Flying</c:v>
                </c:pt>
                <c:pt idx="8">
                  <c:v>Ghost</c:v>
                </c:pt>
                <c:pt idx="9">
                  <c:v>Grass</c:v>
                </c:pt>
                <c:pt idx="10">
                  <c:v>Ground</c:v>
                </c:pt>
                <c:pt idx="11">
                  <c:v>Ice</c:v>
                </c:pt>
                <c:pt idx="12">
                  <c:v>Normal</c:v>
                </c:pt>
                <c:pt idx="13">
                  <c:v>Poison</c:v>
                </c:pt>
                <c:pt idx="14">
                  <c:v>Psychic</c:v>
                </c:pt>
                <c:pt idx="15">
                  <c:v>Rock</c:v>
                </c:pt>
                <c:pt idx="16">
                  <c:v>Steel</c:v>
                </c:pt>
                <c:pt idx="17">
                  <c:v>Water</c:v>
                </c:pt>
              </c:strCache>
            </c:strRef>
          </c:cat>
          <c:val>
            <c:numRef>
              <c:f>Water!$BM$2:$BM$19</c:f>
              <c:numCache>
                <c:formatCode>0%</c:formatCode>
                <c:ptCount val="18"/>
                <c:pt idx="0">
                  <c:v>0.5</c:v>
                </c:pt>
                <c:pt idx="1">
                  <c:v>0.467741935483871</c:v>
                </c:pt>
                <c:pt idx="2">
                  <c:v>0.17741935483871</c:v>
                </c:pt>
                <c:pt idx="3">
                  <c:v>0.129032258064516</c:v>
                </c:pt>
                <c:pt idx="4">
                  <c:v>0.0967741935483871</c:v>
                </c:pt>
                <c:pt idx="5">
                  <c:v>0.435483870967742</c:v>
                </c:pt>
                <c:pt idx="6">
                  <c:v>0.0806451612903226</c:v>
                </c:pt>
                <c:pt idx="7">
                  <c:v>0.419354838709677</c:v>
                </c:pt>
                <c:pt idx="8">
                  <c:v>0.274193548387097</c:v>
                </c:pt>
                <c:pt idx="9">
                  <c:v>0.145161290322581</c:v>
                </c:pt>
                <c:pt idx="10">
                  <c:v>0.612903225806452</c:v>
                </c:pt>
                <c:pt idx="11">
                  <c:v>0.983870967741935</c:v>
                </c:pt>
                <c:pt idx="12">
                  <c:v>0.983870967741935</c:v>
                </c:pt>
                <c:pt idx="13">
                  <c:v>0.419354838709677</c:v>
                </c:pt>
                <c:pt idx="14">
                  <c:v>0.403225806451613</c:v>
                </c:pt>
                <c:pt idx="15">
                  <c:v>0.435483870967742</c:v>
                </c:pt>
                <c:pt idx="16">
                  <c:v>0.5</c:v>
                </c:pt>
                <c:pt idx="17">
                  <c:v>0.983870967741935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2143889560"/>
        <c:axId val="2143866136"/>
      </c:barChart>
      <c:catAx>
        <c:axId val="2143889560"/>
        <c:scaling>
          <c:orientation val="minMax"/>
        </c:scaling>
        <c:delete val="0"/>
        <c:axPos val="b"/>
        <c:majorTickMark val="none"/>
        <c:minorTickMark val="none"/>
        <c:tickLblPos val="nextTo"/>
        <c:crossAx val="2143866136"/>
        <c:crosses val="autoZero"/>
        <c:auto val="1"/>
        <c:lblAlgn val="ctr"/>
        <c:lblOffset val="100"/>
        <c:noMultiLvlLbl val="0"/>
      </c:catAx>
      <c:valAx>
        <c:axId val="2143866136"/>
        <c:scaling>
          <c:orientation val="minMax"/>
          <c:max val="1.0"/>
        </c:scaling>
        <c:delete val="1"/>
        <c:axPos val="l"/>
        <c:numFmt formatCode="0%" sourceLinked="1"/>
        <c:majorTickMark val="out"/>
        <c:minorTickMark val="none"/>
        <c:tickLblPos val="nextTo"/>
        <c:crossAx val="21438895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499534</xdr:colOff>
      <xdr:row>0</xdr:row>
      <xdr:rowOff>143932</xdr:rowOff>
    </xdr:from>
    <xdr:to>
      <xdr:col>13</xdr:col>
      <xdr:colOff>93134</xdr:colOff>
      <xdr:row>15</xdr:row>
      <xdr:rowOff>126999</xdr:rowOff>
    </xdr:to>
    <xdr:graphicFrame macro="">
      <xdr:nvGraphicFramePr>
        <xdr:cNvPr id="12" name="Chart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330200</xdr:colOff>
      <xdr:row>16</xdr:row>
      <xdr:rowOff>25401</xdr:rowOff>
    </xdr:from>
    <xdr:to>
      <xdr:col>13</xdr:col>
      <xdr:colOff>753534</xdr:colOff>
      <xdr:row>30</xdr:row>
      <xdr:rowOff>42334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59271</xdr:colOff>
      <xdr:row>0</xdr:row>
      <xdr:rowOff>173564</xdr:rowOff>
    </xdr:from>
    <xdr:to>
      <xdr:col>25</xdr:col>
      <xdr:colOff>812799</xdr:colOff>
      <xdr:row>17</xdr:row>
      <xdr:rowOff>93133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164354</xdr:colOff>
      <xdr:row>1</xdr:row>
      <xdr:rowOff>107576</xdr:rowOff>
    </xdr:from>
    <xdr:to>
      <xdr:col>48</xdr:col>
      <xdr:colOff>590177</xdr:colOff>
      <xdr:row>15</xdr:row>
      <xdr:rowOff>131482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245537</xdr:colOff>
      <xdr:row>2</xdr:row>
      <xdr:rowOff>25400</xdr:rowOff>
    </xdr:from>
    <xdr:to>
      <xdr:col>38</xdr:col>
      <xdr:colOff>668870</xdr:colOff>
      <xdr:row>16</xdr:row>
      <xdr:rowOff>42334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122767</xdr:colOff>
      <xdr:row>0</xdr:row>
      <xdr:rowOff>169334</xdr:rowOff>
    </xdr:from>
    <xdr:to>
      <xdr:col>25</xdr:col>
      <xdr:colOff>546100</xdr:colOff>
      <xdr:row>14</xdr:row>
      <xdr:rowOff>186267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558805</xdr:colOff>
      <xdr:row>0</xdr:row>
      <xdr:rowOff>42333</xdr:rowOff>
    </xdr:from>
    <xdr:to>
      <xdr:col>32</xdr:col>
      <xdr:colOff>389471</xdr:colOff>
      <xdr:row>14</xdr:row>
      <xdr:rowOff>59266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499537</xdr:colOff>
      <xdr:row>0</xdr:row>
      <xdr:rowOff>190499</xdr:rowOff>
    </xdr:from>
    <xdr:to>
      <xdr:col>31</xdr:col>
      <xdr:colOff>93137</xdr:colOff>
      <xdr:row>15</xdr:row>
      <xdr:rowOff>12699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152405</xdr:colOff>
      <xdr:row>1</xdr:row>
      <xdr:rowOff>50801</xdr:rowOff>
    </xdr:from>
    <xdr:to>
      <xdr:col>36</xdr:col>
      <xdr:colOff>575738</xdr:colOff>
      <xdr:row>15</xdr:row>
      <xdr:rowOff>67734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516470</xdr:colOff>
      <xdr:row>2</xdr:row>
      <xdr:rowOff>165101</xdr:rowOff>
    </xdr:from>
    <xdr:to>
      <xdr:col>35</xdr:col>
      <xdr:colOff>110070</xdr:colOff>
      <xdr:row>16</xdr:row>
      <xdr:rowOff>182035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110067</xdr:colOff>
      <xdr:row>2</xdr:row>
      <xdr:rowOff>88900</xdr:rowOff>
    </xdr:from>
    <xdr:to>
      <xdr:col>58</xdr:col>
      <xdr:colOff>533401</xdr:colOff>
      <xdr:row>16</xdr:row>
      <xdr:rowOff>105834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338672</xdr:colOff>
      <xdr:row>4</xdr:row>
      <xdr:rowOff>148167</xdr:rowOff>
    </xdr:from>
    <xdr:to>
      <xdr:col>30</xdr:col>
      <xdr:colOff>762005</xdr:colOff>
      <xdr:row>18</xdr:row>
      <xdr:rowOff>165100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491066</xdr:colOff>
      <xdr:row>1</xdr:row>
      <xdr:rowOff>114301</xdr:rowOff>
    </xdr:from>
    <xdr:to>
      <xdr:col>52</xdr:col>
      <xdr:colOff>711199</xdr:colOff>
      <xdr:row>15</xdr:row>
      <xdr:rowOff>118534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127005</xdr:colOff>
      <xdr:row>0</xdr:row>
      <xdr:rowOff>156634</xdr:rowOff>
    </xdr:from>
    <xdr:to>
      <xdr:col>40</xdr:col>
      <xdr:colOff>550338</xdr:colOff>
      <xdr:row>14</xdr:row>
      <xdr:rowOff>173567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211666</xdr:colOff>
      <xdr:row>0</xdr:row>
      <xdr:rowOff>156633</xdr:rowOff>
    </xdr:from>
    <xdr:to>
      <xdr:col>28</xdr:col>
      <xdr:colOff>634999</xdr:colOff>
      <xdr:row>14</xdr:row>
      <xdr:rowOff>173566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59</xdr:col>
      <xdr:colOff>423337</xdr:colOff>
      <xdr:row>1</xdr:row>
      <xdr:rowOff>148168</xdr:rowOff>
    </xdr:from>
    <xdr:to>
      <xdr:col>65</xdr:col>
      <xdr:colOff>16937</xdr:colOff>
      <xdr:row>15</xdr:row>
      <xdr:rowOff>165101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114300</xdr:colOff>
      <xdr:row>1</xdr:row>
      <xdr:rowOff>114300</xdr:rowOff>
    </xdr:from>
    <xdr:to>
      <xdr:col>37</xdr:col>
      <xdr:colOff>139699</xdr:colOff>
      <xdr:row>15</xdr:row>
      <xdr:rowOff>131233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330208</xdr:colOff>
      <xdr:row>1</xdr:row>
      <xdr:rowOff>63500</xdr:rowOff>
    </xdr:from>
    <xdr:to>
      <xdr:col>44</xdr:col>
      <xdr:colOff>753541</xdr:colOff>
      <xdr:row>15</xdr:row>
      <xdr:rowOff>80433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160866</xdr:colOff>
      <xdr:row>5</xdr:row>
      <xdr:rowOff>143934</xdr:rowOff>
    </xdr:from>
    <xdr:to>
      <xdr:col>38</xdr:col>
      <xdr:colOff>584200</xdr:colOff>
      <xdr:row>19</xdr:row>
      <xdr:rowOff>160868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59266</xdr:colOff>
      <xdr:row>1</xdr:row>
      <xdr:rowOff>0</xdr:rowOff>
    </xdr:from>
    <xdr:to>
      <xdr:col>33</xdr:col>
      <xdr:colOff>482599</xdr:colOff>
      <xdr:row>15</xdr:row>
      <xdr:rowOff>16933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65</xdr:col>
      <xdr:colOff>67737</xdr:colOff>
      <xdr:row>9</xdr:row>
      <xdr:rowOff>152400</xdr:rowOff>
    </xdr:from>
    <xdr:to>
      <xdr:col>70</xdr:col>
      <xdr:colOff>491071</xdr:colOff>
      <xdr:row>23</xdr:row>
      <xdr:rowOff>169333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zoomScale="150" zoomScaleNormal="150" zoomScalePageLayoutView="150" workbookViewId="0">
      <selection activeCell="N5" sqref="N5"/>
    </sheetView>
  </sheetViews>
  <sheetFormatPr baseColWidth="10" defaultRowHeight="15" x14ac:dyDescent="0"/>
  <cols>
    <col min="1" max="1" width="7.83203125" bestFit="1" customWidth="1"/>
  </cols>
  <sheetData>
    <row r="1" spans="1:7">
      <c r="B1" t="s">
        <v>234</v>
      </c>
      <c r="C1" t="s">
        <v>235</v>
      </c>
      <c r="D1" t="s">
        <v>236</v>
      </c>
      <c r="E1" t="s">
        <v>181</v>
      </c>
      <c r="F1" t="s">
        <v>422</v>
      </c>
      <c r="G1" t="s">
        <v>423</v>
      </c>
    </row>
    <row r="2" spans="1:7">
      <c r="A2" s="26" t="s">
        <v>14</v>
      </c>
      <c r="B2">
        <f>C2-E2</f>
        <v>9.9499999999999993</v>
      </c>
      <c r="C2" s="41">
        <v>11</v>
      </c>
      <c r="D2">
        <f>C2+E2</f>
        <v>12.05</v>
      </c>
      <c r="E2">
        <v>1.05</v>
      </c>
      <c r="F2">
        <v>2.21</v>
      </c>
      <c r="G2" s="3">
        <f>F2/C2</f>
        <v>0.2009090909090909</v>
      </c>
    </row>
    <row r="3" spans="1:7">
      <c r="A3" s="26" t="s">
        <v>6</v>
      </c>
      <c r="B3">
        <f>C3-E3</f>
        <v>9.49</v>
      </c>
      <c r="C3" s="41">
        <v>10.39</v>
      </c>
      <c r="D3">
        <f>C3+E3</f>
        <v>11.290000000000001</v>
      </c>
      <c r="E3" s="21">
        <v>0.9</v>
      </c>
      <c r="F3">
        <v>2.42</v>
      </c>
      <c r="G3" s="3">
        <f>F3/C3</f>
        <v>0.23291626564003848</v>
      </c>
    </row>
    <row r="4" spans="1:7">
      <c r="A4" s="26" t="s">
        <v>0</v>
      </c>
      <c r="B4">
        <f>C4-E4</f>
        <v>9.09</v>
      </c>
      <c r="C4" s="41">
        <v>9.93</v>
      </c>
      <c r="D4">
        <f>C4+E4</f>
        <v>10.77</v>
      </c>
      <c r="E4" s="21">
        <v>0.84</v>
      </c>
      <c r="F4">
        <v>3.22</v>
      </c>
      <c r="G4" s="3">
        <f>F4/C4</f>
        <v>0.32426988922457201</v>
      </c>
    </row>
    <row r="5" spans="1:7">
      <c r="A5" s="26" t="s">
        <v>15</v>
      </c>
      <c r="B5" s="21">
        <f>C5-E5</f>
        <v>8.5899828887501002</v>
      </c>
      <c r="C5" s="41">
        <v>9.52</v>
      </c>
      <c r="D5" s="21">
        <f>C5+E5</f>
        <v>10.450017111249899</v>
      </c>
      <c r="E5" s="21">
        <v>0.93001711124990027</v>
      </c>
      <c r="F5">
        <v>2.44</v>
      </c>
      <c r="G5" s="3">
        <f>F5/C5</f>
        <v>0.25630252100840339</v>
      </c>
    </row>
    <row r="6" spans="1:7">
      <c r="A6" s="26" t="s">
        <v>10</v>
      </c>
      <c r="B6">
        <f>C6-E6</f>
        <v>7.98</v>
      </c>
      <c r="C6" s="41">
        <v>9</v>
      </c>
      <c r="D6">
        <f>C6+E6</f>
        <v>10.02</v>
      </c>
      <c r="E6" s="21">
        <v>1.02</v>
      </c>
      <c r="F6">
        <v>3.13</v>
      </c>
      <c r="G6" s="3">
        <f>F6/C6</f>
        <v>0.34777777777777774</v>
      </c>
    </row>
    <row r="7" spans="1:7">
      <c r="A7" s="26" t="s">
        <v>8</v>
      </c>
      <c r="B7">
        <f>C7-E7</f>
        <v>7.84</v>
      </c>
      <c r="C7" s="41">
        <v>8.77</v>
      </c>
      <c r="D7">
        <f>C7+E7</f>
        <v>9.6999999999999993</v>
      </c>
      <c r="E7" s="21">
        <v>0.93</v>
      </c>
      <c r="F7">
        <v>2.64</v>
      </c>
      <c r="G7" s="3">
        <f>F7/C7</f>
        <v>0.30102622576966936</v>
      </c>
    </row>
    <row r="8" spans="1:7">
      <c r="A8" s="26" t="s">
        <v>1</v>
      </c>
      <c r="B8" s="21">
        <f>C8-E8</f>
        <v>7.9300000000000006</v>
      </c>
      <c r="C8" s="41">
        <v>8.73</v>
      </c>
      <c r="D8" s="21">
        <f>C8+E8</f>
        <v>9.5300000000000011</v>
      </c>
      <c r="E8" s="21">
        <v>0.8</v>
      </c>
      <c r="F8">
        <v>2.0699999999999998</v>
      </c>
      <c r="G8" s="3">
        <f>F8/C8</f>
        <v>0.23711340206185563</v>
      </c>
    </row>
    <row r="9" spans="1:7">
      <c r="A9" s="26" t="s">
        <v>12</v>
      </c>
      <c r="B9">
        <f>C9-E9</f>
        <v>7.68</v>
      </c>
      <c r="C9" s="41">
        <v>8.5299999999999994</v>
      </c>
      <c r="D9">
        <f>C9+E9</f>
        <v>9.379999999999999</v>
      </c>
      <c r="E9" s="21">
        <v>0.85</v>
      </c>
      <c r="F9">
        <v>2.37</v>
      </c>
      <c r="G9" s="3">
        <f>F9/C9</f>
        <v>0.27784290738569756</v>
      </c>
    </row>
    <row r="10" spans="1:7">
      <c r="A10" s="26" t="s">
        <v>13</v>
      </c>
      <c r="B10" s="21">
        <f>C10-E10</f>
        <v>7.11</v>
      </c>
      <c r="C10" s="41">
        <v>8.14</v>
      </c>
      <c r="D10" s="21">
        <f>C10+E10</f>
        <v>9.17</v>
      </c>
      <c r="E10" s="21">
        <v>1.03</v>
      </c>
      <c r="F10">
        <v>2.4700000000000002</v>
      </c>
      <c r="G10" s="3">
        <f>F10/C10</f>
        <v>0.30343980343980342</v>
      </c>
    </row>
    <row r="11" spans="1:7">
      <c r="A11" s="26" t="s">
        <v>7</v>
      </c>
      <c r="B11" s="21">
        <f>C11-E11</f>
        <v>7.0789655172413788</v>
      </c>
      <c r="C11" s="41">
        <v>8.068965517241379</v>
      </c>
      <c r="D11" s="21">
        <f>C11+E11</f>
        <v>9.0589655172413792</v>
      </c>
      <c r="E11" s="21">
        <v>0.99</v>
      </c>
      <c r="F11">
        <v>2.71</v>
      </c>
      <c r="G11" s="3">
        <f>F11/C11</f>
        <v>0.33585470085470087</v>
      </c>
    </row>
    <row r="12" spans="1:7">
      <c r="A12" s="26" t="s">
        <v>2</v>
      </c>
      <c r="B12" s="21">
        <f>C12-E12</f>
        <v>7.48</v>
      </c>
      <c r="C12" s="41">
        <v>8.0500000000000007</v>
      </c>
      <c r="D12" s="21">
        <f>C12+E12</f>
        <v>8.620000000000001</v>
      </c>
      <c r="E12" s="21">
        <v>0.56999999999999995</v>
      </c>
      <c r="F12">
        <v>2.29</v>
      </c>
      <c r="G12" s="3">
        <f>F12/C12</f>
        <v>0.28447204968944095</v>
      </c>
    </row>
    <row r="13" spans="1:7">
      <c r="A13" s="26" t="s">
        <v>16</v>
      </c>
      <c r="B13">
        <f>C13-E13</f>
        <v>6.9999999999999991</v>
      </c>
      <c r="C13" s="41">
        <v>8.0399999999999991</v>
      </c>
      <c r="D13">
        <f>C13+E13</f>
        <v>9.0799999999999983</v>
      </c>
      <c r="E13" s="21">
        <v>1.04</v>
      </c>
      <c r="F13">
        <v>2.65</v>
      </c>
      <c r="G13" s="3">
        <f>F13/C13</f>
        <v>0.32960199004975127</v>
      </c>
    </row>
    <row r="14" spans="1:7">
      <c r="A14" s="26" t="s">
        <v>17</v>
      </c>
      <c r="B14">
        <f>C14-E14</f>
        <v>6.77</v>
      </c>
      <c r="C14" s="41">
        <v>8</v>
      </c>
      <c r="D14">
        <f>C14+E14</f>
        <v>9.23</v>
      </c>
      <c r="E14">
        <v>1.23</v>
      </c>
      <c r="F14">
        <v>2.94</v>
      </c>
      <c r="G14" s="3">
        <f>F14/C14</f>
        <v>0.36749999999999999</v>
      </c>
    </row>
    <row r="15" spans="1:7">
      <c r="A15" s="26" t="s">
        <v>5</v>
      </c>
      <c r="B15">
        <f>C15-E15</f>
        <v>7.23</v>
      </c>
      <c r="C15" s="41">
        <v>8</v>
      </c>
      <c r="D15">
        <f>C15+E15</f>
        <v>8.77</v>
      </c>
      <c r="E15" s="21">
        <v>0.77</v>
      </c>
      <c r="F15">
        <v>1.75</v>
      </c>
      <c r="G15" s="3">
        <f>F15/C15</f>
        <v>0.21875</v>
      </c>
    </row>
    <row r="16" spans="1:7">
      <c r="A16" s="26" t="s">
        <v>9</v>
      </c>
      <c r="B16">
        <f>C16-E16</f>
        <v>7.0200000000000005</v>
      </c>
      <c r="C16" s="41">
        <v>7.66</v>
      </c>
      <c r="D16">
        <f>C16+E16</f>
        <v>8.3000000000000007</v>
      </c>
      <c r="E16" s="21">
        <v>0.64</v>
      </c>
      <c r="F16">
        <v>2.33</v>
      </c>
      <c r="G16" s="3">
        <f>F16/C16</f>
        <v>0.30417754569190603</v>
      </c>
    </row>
    <row r="17" spans="1:7">
      <c r="A17" s="26" t="s">
        <v>11</v>
      </c>
      <c r="B17">
        <f>C17-E17</f>
        <v>6.43</v>
      </c>
      <c r="C17" s="41">
        <v>6.95</v>
      </c>
      <c r="D17">
        <f>C17+E17</f>
        <v>7.4700000000000006</v>
      </c>
      <c r="E17">
        <v>0.52</v>
      </c>
      <c r="F17">
        <v>1.66</v>
      </c>
      <c r="G17" s="3">
        <f>F17/C17</f>
        <v>0.23884892086330933</v>
      </c>
    </row>
    <row r="18" spans="1:7">
      <c r="A18" s="26" t="s">
        <v>3</v>
      </c>
      <c r="B18" s="21">
        <f>C18-E18</f>
        <v>6.07</v>
      </c>
      <c r="C18" s="41">
        <v>6.92</v>
      </c>
      <c r="D18" s="21">
        <f>C18+E18</f>
        <v>7.77</v>
      </c>
      <c r="E18" s="21">
        <v>0.85</v>
      </c>
      <c r="F18">
        <v>2.12</v>
      </c>
      <c r="G18" s="3">
        <f>F18/C18</f>
        <v>0.30635838150289019</v>
      </c>
    </row>
    <row r="19" spans="1:7">
      <c r="A19" s="26" t="s">
        <v>4</v>
      </c>
      <c r="B19" s="21">
        <f>C19-E19</f>
        <v>6.09</v>
      </c>
      <c r="C19" s="41">
        <v>6.67</v>
      </c>
      <c r="D19" s="21">
        <f>C19+E19</f>
        <v>7.25</v>
      </c>
      <c r="E19" s="21">
        <v>0.57999999999999996</v>
      </c>
      <c r="F19">
        <v>1.98</v>
      </c>
      <c r="G19" s="3">
        <f>F19/C19</f>
        <v>0.29685157421289354</v>
      </c>
    </row>
  </sheetData>
  <sortState ref="A2:G19">
    <sortCondition descending="1" ref="C1"/>
  </sortState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"/>
  <sheetViews>
    <sheetView zoomScale="150" zoomScaleNormal="150" zoomScalePageLayoutView="150" workbookViewId="0">
      <pane xSplit="1" topLeftCell="Q1" activePane="topRight" state="frozen"/>
      <selection pane="topRight" activeCell="X21" sqref="X21"/>
    </sheetView>
  </sheetViews>
  <sheetFormatPr baseColWidth="10" defaultRowHeight="15" x14ac:dyDescent="0"/>
  <cols>
    <col min="1" max="1" width="7.83203125" bestFit="1" customWidth="1"/>
    <col min="2" max="3" width="5.6640625" bestFit="1" customWidth="1"/>
    <col min="4" max="5" width="7.1640625" bestFit="1" customWidth="1"/>
    <col min="6" max="6" width="6" customWidth="1"/>
    <col min="7" max="7" width="7.83203125" bestFit="1" customWidth="1"/>
    <col min="8" max="8" width="5.6640625" customWidth="1"/>
    <col min="9" max="9" width="6" bestFit="1" customWidth="1"/>
    <col min="10" max="10" width="6.1640625" bestFit="1" customWidth="1"/>
    <col min="11" max="11" width="5.6640625" bestFit="1" customWidth="1"/>
    <col min="12" max="12" width="7.33203125" bestFit="1" customWidth="1"/>
    <col min="13" max="13" width="5.83203125" customWidth="1"/>
    <col min="14" max="14" width="7.33203125" bestFit="1" customWidth="1"/>
    <col min="15" max="15" width="6.6640625" bestFit="1" customWidth="1"/>
    <col min="16" max="16" width="7.1640625" bestFit="1" customWidth="1"/>
    <col min="17" max="17" width="6" bestFit="1" customWidth="1"/>
    <col min="18" max="18" width="6.5" customWidth="1"/>
    <col min="19" max="19" width="6.33203125" bestFit="1" customWidth="1"/>
    <col min="20" max="20" width="7.5" customWidth="1"/>
  </cols>
  <sheetData>
    <row r="1" spans="1:20" s="2" customFormat="1">
      <c r="B1" s="2" t="s">
        <v>11</v>
      </c>
      <c r="C1" s="2" t="s">
        <v>15</v>
      </c>
      <c r="D1" s="2" t="s">
        <v>14</v>
      </c>
      <c r="E1" s="2" t="s">
        <v>3</v>
      </c>
      <c r="F1" s="2" t="s">
        <v>17</v>
      </c>
      <c r="G1" s="2" t="s">
        <v>6</v>
      </c>
      <c r="H1" s="2" t="s">
        <v>1</v>
      </c>
      <c r="I1" s="2" t="s">
        <v>9</v>
      </c>
      <c r="J1" s="2" t="s">
        <v>13</v>
      </c>
      <c r="K1" s="2" t="s">
        <v>4</v>
      </c>
      <c r="L1" s="2" t="s">
        <v>8</v>
      </c>
      <c r="M1" s="2" t="s">
        <v>5</v>
      </c>
      <c r="N1" s="2" t="s">
        <v>0</v>
      </c>
      <c r="O1" s="2" t="s">
        <v>7</v>
      </c>
      <c r="P1" s="2" t="s">
        <v>10</v>
      </c>
      <c r="Q1" s="2" t="s">
        <v>421</v>
      </c>
      <c r="R1" s="2" t="s">
        <v>16</v>
      </c>
      <c r="S1" s="2" t="s">
        <v>2</v>
      </c>
    </row>
    <row r="2" spans="1:20">
      <c r="A2" s="26" t="s">
        <v>0</v>
      </c>
      <c r="B2" s="3">
        <v>1</v>
      </c>
      <c r="C2" s="39">
        <v>1</v>
      </c>
      <c r="D2" s="3">
        <v>1</v>
      </c>
      <c r="E2" s="3">
        <v>1</v>
      </c>
      <c r="F2" s="3">
        <v>1</v>
      </c>
      <c r="G2" s="3">
        <v>1</v>
      </c>
      <c r="H2" s="3">
        <v>1</v>
      </c>
      <c r="I2" s="3">
        <v>1</v>
      </c>
      <c r="J2" s="3">
        <v>1</v>
      </c>
      <c r="K2" s="3">
        <v>1</v>
      </c>
      <c r="L2" s="3">
        <v>1</v>
      </c>
      <c r="M2" s="3">
        <v>1</v>
      </c>
      <c r="N2" s="3">
        <v>0.9642857142857143</v>
      </c>
      <c r="O2" s="3">
        <v>1</v>
      </c>
      <c r="P2" s="3">
        <v>0.94444444444444442</v>
      </c>
      <c r="Q2" s="3">
        <v>1</v>
      </c>
      <c r="R2" s="3">
        <v>1</v>
      </c>
      <c r="S2" s="3">
        <v>0.9838709677419355</v>
      </c>
      <c r="T2" s="30">
        <f>AVERAGE(B2:S2)</f>
        <v>0.9940333959151163</v>
      </c>
    </row>
    <row r="3" spans="1:20">
      <c r="A3" s="26" t="s">
        <v>16</v>
      </c>
      <c r="B3" s="3">
        <v>0.32500000000000001</v>
      </c>
      <c r="C3" s="40">
        <v>0.66</v>
      </c>
      <c r="D3" s="3">
        <v>1</v>
      </c>
      <c r="E3" s="3">
        <v>0.75</v>
      </c>
      <c r="F3" s="3">
        <v>0.5</v>
      </c>
      <c r="G3" s="3">
        <v>0.46</v>
      </c>
      <c r="H3" s="3">
        <v>0.65384615384615385</v>
      </c>
      <c r="I3" s="3">
        <v>0.74</v>
      </c>
      <c r="J3" s="3">
        <v>0.22727272727272727</v>
      </c>
      <c r="K3" s="3">
        <v>0.37</v>
      </c>
      <c r="L3" s="3">
        <v>0.74193548387096775</v>
      </c>
      <c r="M3" s="3">
        <v>0.8</v>
      </c>
      <c r="N3" s="3">
        <v>0.8035714285714286</v>
      </c>
      <c r="O3" s="3">
        <v>0.34482758620689657</v>
      </c>
      <c r="P3" s="3">
        <v>0.55555555555555558</v>
      </c>
      <c r="Q3" s="3">
        <v>0.6333333333333333</v>
      </c>
      <c r="R3" s="3">
        <v>1</v>
      </c>
      <c r="S3" s="3">
        <v>0.5</v>
      </c>
      <c r="T3" s="30">
        <f>AVERAGE(B3:S3)</f>
        <v>0.61474123714761464</v>
      </c>
    </row>
    <row r="4" spans="1:20">
      <c r="A4" s="26" t="s">
        <v>8</v>
      </c>
      <c r="B4" s="3">
        <v>0.42499999999999999</v>
      </c>
      <c r="C4" s="40">
        <v>0.69</v>
      </c>
      <c r="D4" s="3">
        <v>0.82352941176470584</v>
      </c>
      <c r="E4" s="3">
        <v>0.41666666666666669</v>
      </c>
      <c r="F4" s="3">
        <v>0.31818181818181818</v>
      </c>
      <c r="G4" s="3">
        <v>0.8928571428571429</v>
      </c>
      <c r="H4" s="3">
        <v>0.76923076923076927</v>
      </c>
      <c r="I4" s="3">
        <v>0.28000000000000003</v>
      </c>
      <c r="J4" s="3">
        <v>0.31818181818181818</v>
      </c>
      <c r="K4" s="3">
        <v>0.51162790697674421</v>
      </c>
      <c r="L4" s="3">
        <v>1</v>
      </c>
      <c r="M4" s="3">
        <v>0.65</v>
      </c>
      <c r="N4" s="3">
        <v>0.7678571428571429</v>
      </c>
      <c r="O4" s="3">
        <v>0.51724137931034486</v>
      </c>
      <c r="P4" s="3">
        <v>0.44444444444444442</v>
      </c>
      <c r="Q4" s="3">
        <v>1</v>
      </c>
      <c r="R4" s="3">
        <v>0.6</v>
      </c>
      <c r="S4" s="3">
        <v>0.61</v>
      </c>
      <c r="T4" s="30">
        <f>AVERAGE(B4:S4)</f>
        <v>0.6130454722484221</v>
      </c>
    </row>
    <row r="5" spans="1:20">
      <c r="A5" s="26" t="s">
        <v>6</v>
      </c>
      <c r="B5" s="3">
        <v>0.4</v>
      </c>
      <c r="C5" s="40">
        <v>0.59</v>
      </c>
      <c r="D5" s="3">
        <v>0.88</v>
      </c>
      <c r="E5" s="3">
        <v>0.41666666666666669</v>
      </c>
      <c r="F5" s="3">
        <v>0.5</v>
      </c>
      <c r="G5" s="3">
        <v>1</v>
      </c>
      <c r="H5" s="3">
        <v>0.57999999999999996</v>
      </c>
      <c r="I5" s="3">
        <v>0.32</v>
      </c>
      <c r="J5" s="3">
        <v>0.5</v>
      </c>
      <c r="K5" s="3">
        <v>0.51</v>
      </c>
      <c r="L5" s="3">
        <v>0.67741935483870963</v>
      </c>
      <c r="M5" s="3">
        <v>0.5</v>
      </c>
      <c r="N5" s="3">
        <v>0.63</v>
      </c>
      <c r="O5" s="3">
        <v>0.41379310344827586</v>
      </c>
      <c r="P5" s="3">
        <v>0.47222222222222221</v>
      </c>
      <c r="Q5" s="3">
        <v>0.53333333333333333</v>
      </c>
      <c r="R5" s="3">
        <v>0.48</v>
      </c>
      <c r="S5" s="3">
        <v>0.43548387096774194</v>
      </c>
      <c r="T5" s="30">
        <f>AVERAGE(B5:S5)</f>
        <v>0.54660658619316382</v>
      </c>
    </row>
    <row r="6" spans="1:20">
      <c r="A6" s="26" t="s">
        <v>11</v>
      </c>
      <c r="B6" s="3">
        <v>1</v>
      </c>
      <c r="C6" s="40">
        <v>0.59</v>
      </c>
      <c r="D6" s="3">
        <v>0.41176470588235292</v>
      </c>
      <c r="E6" s="3">
        <v>0.92</v>
      </c>
      <c r="F6" s="3">
        <v>0.45454545454545453</v>
      </c>
      <c r="G6" s="3">
        <v>0.39285714285714285</v>
      </c>
      <c r="H6" s="3">
        <v>0.30769230769230771</v>
      </c>
      <c r="I6" s="3">
        <v>0.76</v>
      </c>
      <c r="J6" s="3">
        <v>0.36363636363636365</v>
      </c>
      <c r="K6" s="3">
        <v>0.34883720930232559</v>
      </c>
      <c r="L6" s="3">
        <v>0.32258064516129031</v>
      </c>
      <c r="M6" s="3">
        <v>0.65</v>
      </c>
      <c r="N6" s="3">
        <v>0.5357142857142857</v>
      </c>
      <c r="O6" s="3">
        <v>0.44827586206896552</v>
      </c>
      <c r="P6" s="3">
        <v>0.88888888888888884</v>
      </c>
      <c r="Q6" s="3">
        <v>0.33333333333333331</v>
      </c>
      <c r="R6" s="3">
        <v>0.6</v>
      </c>
      <c r="S6" s="3">
        <v>0.5</v>
      </c>
      <c r="T6" s="30">
        <f>AVERAGE(B6:S6)</f>
        <v>0.54600701106015059</v>
      </c>
    </row>
    <row r="7" spans="1:20">
      <c r="A7" s="26" t="s">
        <v>15</v>
      </c>
      <c r="B7" s="3">
        <v>0.55000000000000004</v>
      </c>
      <c r="C7" s="40">
        <v>1</v>
      </c>
      <c r="D7" s="3">
        <v>0.47058823529411764</v>
      </c>
      <c r="E7" s="3">
        <v>0.41666666666666669</v>
      </c>
      <c r="F7" s="3">
        <v>0.27272727272727271</v>
      </c>
      <c r="G7" s="3">
        <v>0.6071428571428571</v>
      </c>
      <c r="H7" s="3">
        <v>0.53846153846153844</v>
      </c>
      <c r="I7" s="3">
        <v>0.42</v>
      </c>
      <c r="J7" s="3">
        <v>0.81818181818181823</v>
      </c>
      <c r="K7" s="3">
        <v>0.37209302325581395</v>
      </c>
      <c r="L7" s="3">
        <v>0.54838709677419351</v>
      </c>
      <c r="M7" s="3">
        <v>0.5</v>
      </c>
      <c r="N7" s="3">
        <v>0.6071428571428571</v>
      </c>
      <c r="O7" s="3">
        <v>0.65517241379310343</v>
      </c>
      <c r="P7" s="3">
        <v>0.44444444444444442</v>
      </c>
      <c r="Q7" s="3">
        <v>0.53333333333333333</v>
      </c>
      <c r="R7" s="3">
        <v>0.56000000000000005</v>
      </c>
      <c r="S7" s="3">
        <v>0.46774193548387094</v>
      </c>
      <c r="T7" s="30">
        <f>AVERAGE(B7:S7)</f>
        <v>0.54344908292788263</v>
      </c>
    </row>
    <row r="8" spans="1:20">
      <c r="A8" s="26" t="s">
        <v>12</v>
      </c>
      <c r="B8" s="3">
        <v>0.25</v>
      </c>
      <c r="C8" s="40">
        <v>0.52</v>
      </c>
      <c r="D8" s="3">
        <v>0.70588235294117652</v>
      </c>
      <c r="E8" s="3">
        <v>0.25</v>
      </c>
      <c r="F8" s="3">
        <v>0.13636363636363635</v>
      </c>
      <c r="G8" s="3">
        <v>1</v>
      </c>
      <c r="H8" s="3">
        <v>0.46</v>
      </c>
      <c r="I8" s="3">
        <v>0.26</v>
      </c>
      <c r="J8" s="3">
        <v>0.40909090909090912</v>
      </c>
      <c r="K8" s="3">
        <v>0.30232558139534882</v>
      </c>
      <c r="L8" s="3">
        <v>0.967741935483871</v>
      </c>
      <c r="M8" s="3">
        <v>0.4</v>
      </c>
      <c r="N8" s="3">
        <v>0.39285714285714285</v>
      </c>
      <c r="O8" s="3">
        <v>0.27586206896551724</v>
      </c>
      <c r="P8" s="3">
        <v>0.47222222222222221</v>
      </c>
      <c r="Q8" s="3">
        <v>1</v>
      </c>
      <c r="R8" s="3">
        <v>0.68</v>
      </c>
      <c r="S8" s="3">
        <v>0.43548387096774194</v>
      </c>
      <c r="T8" s="30">
        <f>AVERAGE(B8:S8)</f>
        <v>0.49543498446042034</v>
      </c>
    </row>
    <row r="9" spans="1:20">
      <c r="A9" s="26" t="s">
        <v>13</v>
      </c>
      <c r="B9" s="3">
        <v>0.45</v>
      </c>
      <c r="C9" s="40">
        <v>0.76</v>
      </c>
      <c r="D9" s="3">
        <v>0.47058823529411764</v>
      </c>
      <c r="E9" s="3">
        <v>8.3333333333333329E-2</v>
      </c>
      <c r="F9" s="3">
        <v>0.45454545454545453</v>
      </c>
      <c r="G9" s="3">
        <v>0.39285714285714285</v>
      </c>
      <c r="H9" s="3">
        <v>0.5</v>
      </c>
      <c r="I9" s="3">
        <v>0.4</v>
      </c>
      <c r="J9" s="3">
        <v>1</v>
      </c>
      <c r="K9" s="3">
        <v>0.32558139534883723</v>
      </c>
      <c r="L9" s="3">
        <v>0.41935483870967744</v>
      </c>
      <c r="M9" s="3">
        <v>0.4</v>
      </c>
      <c r="N9" s="3">
        <v>0.6607142857142857</v>
      </c>
      <c r="O9" s="3">
        <v>0.51724137931034486</v>
      </c>
      <c r="P9" s="3">
        <v>0.77777777777777779</v>
      </c>
      <c r="Q9" s="3">
        <v>0.3</v>
      </c>
      <c r="R9" s="3">
        <v>0.56000000000000005</v>
      </c>
      <c r="S9" s="3">
        <v>0.27419354838709675</v>
      </c>
      <c r="T9" s="30">
        <f>AVERAGE(B9:S9)</f>
        <v>0.48589929951544814</v>
      </c>
    </row>
    <row r="10" spans="1:20">
      <c r="A10" s="26" t="s">
        <v>4</v>
      </c>
      <c r="B10" s="3">
        <v>0.72499999999999998</v>
      </c>
      <c r="C10" s="40">
        <v>0.21</v>
      </c>
      <c r="D10" s="3">
        <v>0.41176470588235292</v>
      </c>
      <c r="E10" s="3">
        <v>0.16666666666666666</v>
      </c>
      <c r="F10" s="3">
        <v>0.73</v>
      </c>
      <c r="G10" s="3">
        <v>0.32142857142857145</v>
      </c>
      <c r="H10" s="3">
        <v>0.84615384615384615</v>
      </c>
      <c r="I10" s="3">
        <v>0.5</v>
      </c>
      <c r="J10" s="3">
        <v>0.59</v>
      </c>
      <c r="K10" s="3">
        <v>1</v>
      </c>
      <c r="L10" s="3">
        <v>0.22580645161290322</v>
      </c>
      <c r="M10" s="3">
        <v>0.2</v>
      </c>
      <c r="N10" s="3">
        <v>0.5892857142857143</v>
      </c>
      <c r="O10" s="3">
        <v>0.65517241379310343</v>
      </c>
      <c r="P10" s="3">
        <v>0.66666666666666663</v>
      </c>
      <c r="Q10" s="3">
        <v>0.3</v>
      </c>
      <c r="R10" s="3">
        <v>0.28000000000000003</v>
      </c>
      <c r="S10" s="3">
        <v>0.14516129032258066</v>
      </c>
      <c r="T10" s="30">
        <f>AVERAGE(B10:S10)</f>
        <v>0.4757281292673558</v>
      </c>
    </row>
    <row r="11" spans="1:20">
      <c r="A11" s="26" t="s">
        <v>10</v>
      </c>
      <c r="B11" s="3">
        <v>0.42499999999999999</v>
      </c>
      <c r="C11" s="40">
        <v>0.62</v>
      </c>
      <c r="D11" s="3">
        <v>0.41176470588235292</v>
      </c>
      <c r="E11" s="3">
        <v>0.16666666666666666</v>
      </c>
      <c r="F11" s="3">
        <v>0.81818181818181823</v>
      </c>
      <c r="G11" s="3">
        <v>0.4642857142857143</v>
      </c>
      <c r="H11" s="3">
        <v>0.42307692307692307</v>
      </c>
      <c r="I11" s="3">
        <v>0.42</v>
      </c>
      <c r="J11" s="3">
        <v>0.86363636363636365</v>
      </c>
      <c r="K11" s="3">
        <v>0.32558139534883723</v>
      </c>
      <c r="L11" s="3">
        <v>0.16129032258064516</v>
      </c>
      <c r="M11" s="3">
        <v>0.45</v>
      </c>
      <c r="N11" s="3">
        <v>0.5714285714285714</v>
      </c>
      <c r="O11" s="3">
        <v>0.27586206896551724</v>
      </c>
      <c r="P11" s="3">
        <v>0.94444444444444442</v>
      </c>
      <c r="Q11" s="3">
        <v>0.36666666666666664</v>
      </c>
      <c r="R11" s="3">
        <v>0.24</v>
      </c>
      <c r="S11" s="3">
        <v>0.40322580645161288</v>
      </c>
      <c r="T11" s="30">
        <f>AVERAGE(B11:S11)</f>
        <v>0.46395063708978512</v>
      </c>
    </row>
    <row r="12" spans="1:20">
      <c r="A12" s="26" t="s">
        <v>3</v>
      </c>
      <c r="B12" s="3">
        <v>0.17499999999999999</v>
      </c>
      <c r="C12" s="40">
        <v>0.38</v>
      </c>
      <c r="D12" s="3">
        <v>0.47058823529411764</v>
      </c>
      <c r="E12" s="3">
        <v>1</v>
      </c>
      <c r="F12" s="3">
        <v>0.45454545454545453</v>
      </c>
      <c r="G12" s="3">
        <v>0.7857142857142857</v>
      </c>
      <c r="H12" s="3">
        <v>0.57692307692307687</v>
      </c>
      <c r="I12" s="3">
        <v>0.16</v>
      </c>
      <c r="J12" s="3">
        <v>0.5</v>
      </c>
      <c r="K12" s="3">
        <v>0.16279069767441862</v>
      </c>
      <c r="L12" s="3">
        <v>0.29032258064516131</v>
      </c>
      <c r="M12" s="3">
        <v>0.2</v>
      </c>
      <c r="N12" s="3">
        <v>0.7321428571428571</v>
      </c>
      <c r="O12" s="3">
        <v>0.34482758620689657</v>
      </c>
      <c r="P12" s="3">
        <v>0.58333333333333337</v>
      </c>
      <c r="Q12" s="3">
        <v>0.33333333333333331</v>
      </c>
      <c r="R12" s="3">
        <v>0.44</v>
      </c>
      <c r="S12" s="3">
        <v>0.12903225806451613</v>
      </c>
      <c r="T12" s="30">
        <f>AVERAGE(B12:S12)</f>
        <v>0.42880853882652503</v>
      </c>
    </row>
    <row r="13" spans="1:20">
      <c r="A13" s="26" t="s">
        <v>7</v>
      </c>
      <c r="B13" s="3">
        <v>0.47499999999999998</v>
      </c>
      <c r="C13" s="40">
        <v>0.62</v>
      </c>
      <c r="D13" s="3">
        <v>0.47058823529411764</v>
      </c>
      <c r="E13" s="3">
        <v>0.20833333333333334</v>
      </c>
      <c r="F13" s="3">
        <v>0.13636363636363635</v>
      </c>
      <c r="G13" s="3">
        <v>0.8214285714285714</v>
      </c>
      <c r="H13" s="3">
        <v>0.42307692307692307</v>
      </c>
      <c r="I13" s="3">
        <v>0.18</v>
      </c>
      <c r="J13" s="3">
        <v>0.31818181818181818</v>
      </c>
      <c r="K13" s="3">
        <v>0.57999999999999996</v>
      </c>
      <c r="L13" s="3">
        <v>0.58064516129032262</v>
      </c>
      <c r="M13" s="3">
        <v>0.3</v>
      </c>
      <c r="N13" s="3">
        <v>0.30357142857142855</v>
      </c>
      <c r="O13" s="3">
        <v>1</v>
      </c>
      <c r="P13" s="3">
        <v>0.19444444444444445</v>
      </c>
      <c r="Q13" s="3">
        <v>0.2</v>
      </c>
      <c r="R13" s="3">
        <v>0.44</v>
      </c>
      <c r="S13" s="3">
        <v>0.41935483870967744</v>
      </c>
      <c r="T13" s="30">
        <f>AVERAGE(B13:S13)</f>
        <v>0.42616602170523743</v>
      </c>
    </row>
    <row r="14" spans="1:20">
      <c r="A14" s="26" t="s">
        <v>5</v>
      </c>
      <c r="B14" s="3">
        <v>0.15</v>
      </c>
      <c r="C14" s="40">
        <v>0.38</v>
      </c>
      <c r="D14" s="3">
        <v>0.35294117647058826</v>
      </c>
      <c r="E14" s="3">
        <v>8.3333333333333329E-2</v>
      </c>
      <c r="F14" s="3">
        <v>0.40909090909090912</v>
      </c>
      <c r="G14" s="3">
        <v>0.6071428571428571</v>
      </c>
      <c r="H14" s="3">
        <v>3.8461538461538464E-2</v>
      </c>
      <c r="I14" s="3">
        <v>0.2</v>
      </c>
      <c r="J14" s="3">
        <v>0.31818181818181818</v>
      </c>
      <c r="K14" s="3">
        <v>4.6511627906976744E-2</v>
      </c>
      <c r="L14" s="3">
        <v>0.41935483870967744</v>
      </c>
      <c r="M14" s="3">
        <v>1</v>
      </c>
      <c r="N14" s="3">
        <v>0.5535714285714286</v>
      </c>
      <c r="O14" s="3">
        <v>0.34482758620689657</v>
      </c>
      <c r="P14" s="3">
        <v>0.47222222222222221</v>
      </c>
      <c r="Q14" s="3">
        <v>0.5</v>
      </c>
      <c r="R14" s="3">
        <v>0.32</v>
      </c>
      <c r="S14" s="3">
        <v>0.98</v>
      </c>
      <c r="T14" s="30">
        <f>AVERAGE(B14:S14)</f>
        <v>0.39864662979434701</v>
      </c>
    </row>
    <row r="15" spans="1:20">
      <c r="A15" s="26" t="s">
        <v>1</v>
      </c>
      <c r="B15" s="3">
        <v>2.5000000000000001E-2</v>
      </c>
      <c r="C15" s="40">
        <v>0.48</v>
      </c>
      <c r="D15" s="3">
        <v>0.76470588235294112</v>
      </c>
      <c r="E15" s="3">
        <v>0.29166666666666669</v>
      </c>
      <c r="F15" s="3">
        <v>0.36363636363636365</v>
      </c>
      <c r="G15" s="3">
        <v>0.6428571428571429</v>
      </c>
      <c r="H15" s="3">
        <v>1</v>
      </c>
      <c r="I15" s="3">
        <v>0.54</v>
      </c>
      <c r="J15" s="3">
        <v>0.36363636363636365</v>
      </c>
      <c r="K15" s="3">
        <v>6.9767441860465115E-2</v>
      </c>
      <c r="L15" s="3">
        <v>0.32258064516129031</v>
      </c>
      <c r="M15" s="3">
        <v>0</v>
      </c>
      <c r="N15" s="3">
        <v>0.625</v>
      </c>
      <c r="O15" s="3">
        <v>0.37931034482758619</v>
      </c>
      <c r="P15" s="3">
        <v>0.47222222222222221</v>
      </c>
      <c r="Q15" s="3">
        <v>0.43333333333333335</v>
      </c>
      <c r="R15" s="3">
        <v>0.2</v>
      </c>
      <c r="S15" s="3">
        <v>8.0645161290322578E-2</v>
      </c>
      <c r="T15" s="30">
        <f>AVERAGE(B15:S15)</f>
        <v>0.39190897599137209</v>
      </c>
    </row>
    <row r="16" spans="1:20">
      <c r="A16" s="26" t="s">
        <v>2</v>
      </c>
      <c r="B16" s="3">
        <v>0.125</v>
      </c>
      <c r="C16" s="40">
        <v>0.31</v>
      </c>
      <c r="D16" s="3">
        <v>0.6470588235294118</v>
      </c>
      <c r="E16" s="3">
        <v>0.16666666666666666</v>
      </c>
      <c r="F16" s="3">
        <v>0.18181818181818182</v>
      </c>
      <c r="G16" s="3">
        <v>0.21428571428571427</v>
      </c>
      <c r="H16" s="3">
        <v>3.8461538461538464E-2</v>
      </c>
      <c r="I16" s="3">
        <v>0.2</v>
      </c>
      <c r="J16" s="3">
        <v>0.09</v>
      </c>
      <c r="K16" s="3">
        <v>9.3023255813953487E-2</v>
      </c>
      <c r="L16" s="3">
        <v>0.45161290322580644</v>
      </c>
      <c r="M16" s="3">
        <v>0.6</v>
      </c>
      <c r="N16" s="3">
        <v>0.35714285714285715</v>
      </c>
      <c r="O16" s="3">
        <v>0.31034482758620691</v>
      </c>
      <c r="P16" s="3">
        <v>0.1111111111111111</v>
      </c>
      <c r="Q16" s="3">
        <v>0.46666666666666667</v>
      </c>
      <c r="R16" s="3">
        <v>0.16</v>
      </c>
      <c r="S16" s="3">
        <v>0.9838709677419355</v>
      </c>
      <c r="T16" s="30">
        <f>AVERAGE(B16:S16)</f>
        <v>0.30594797300278059</v>
      </c>
    </row>
    <row r="17" spans="1:20">
      <c r="A17" s="26" t="s">
        <v>9</v>
      </c>
      <c r="B17" s="3">
        <v>0.35</v>
      </c>
      <c r="C17" s="40">
        <v>0.28000000000000003</v>
      </c>
      <c r="D17" s="3">
        <v>0.52941176470588236</v>
      </c>
      <c r="E17" s="3">
        <v>0.33333333333333331</v>
      </c>
      <c r="F17" s="3">
        <v>0.22727272727272727</v>
      </c>
      <c r="G17" s="3">
        <v>0.18</v>
      </c>
      <c r="H17" s="3">
        <v>0.23076923076923078</v>
      </c>
      <c r="I17" s="3">
        <v>0.94</v>
      </c>
      <c r="J17" s="3">
        <v>0.13636363636363635</v>
      </c>
      <c r="K17" s="3">
        <v>0.23255813953488372</v>
      </c>
      <c r="L17" s="3">
        <v>0.25806451612903225</v>
      </c>
      <c r="M17" s="3">
        <v>0.05</v>
      </c>
      <c r="N17" s="3">
        <v>0.375</v>
      </c>
      <c r="O17" s="3">
        <v>0.17</v>
      </c>
      <c r="P17" s="3">
        <v>0.1111111111111111</v>
      </c>
      <c r="Q17" s="3">
        <v>0.1</v>
      </c>
      <c r="R17" s="3">
        <v>0.16</v>
      </c>
      <c r="S17" s="3">
        <v>0.41935483870967744</v>
      </c>
      <c r="T17" s="30">
        <f>AVERAGE(B17:S17)</f>
        <v>0.28240218321830629</v>
      </c>
    </row>
    <row r="18" spans="1:20">
      <c r="A18" s="26" t="s">
        <v>14</v>
      </c>
      <c r="B18" s="3">
        <v>0.03</v>
      </c>
      <c r="C18" s="40">
        <v>0.24</v>
      </c>
      <c r="D18" s="3">
        <v>1</v>
      </c>
      <c r="E18" s="3">
        <v>0.16666666666666666</v>
      </c>
      <c r="F18" s="3">
        <v>4.5454545454545456E-2</v>
      </c>
      <c r="G18" s="3">
        <v>0.5714285714285714</v>
      </c>
      <c r="H18" s="3">
        <v>0.30769230769230771</v>
      </c>
      <c r="I18" s="3">
        <v>0.2</v>
      </c>
      <c r="J18" s="3">
        <v>4.5454545454545456E-2</v>
      </c>
      <c r="K18" s="3">
        <v>0.23255813953488372</v>
      </c>
      <c r="L18" s="3">
        <v>0.32258064516129031</v>
      </c>
      <c r="M18" s="3">
        <v>0.2</v>
      </c>
      <c r="N18" s="3">
        <v>0.19642857142857142</v>
      </c>
      <c r="O18" s="3">
        <v>0.20689655172413793</v>
      </c>
      <c r="P18" s="3">
        <v>2.7777777777777776E-2</v>
      </c>
      <c r="Q18" s="3">
        <v>0.37</v>
      </c>
      <c r="R18" s="3">
        <v>0.2</v>
      </c>
      <c r="S18" s="3">
        <v>0.16129032258064516</v>
      </c>
      <c r="T18" s="30">
        <f>AVERAGE(B18:S18)</f>
        <v>0.25134603582799686</v>
      </c>
    </row>
    <row r="19" spans="1:20">
      <c r="A19" s="26" t="s">
        <v>17</v>
      </c>
      <c r="B19" s="3">
        <v>7.4999999999999997E-2</v>
      </c>
      <c r="C19" s="40">
        <v>0.21</v>
      </c>
      <c r="D19" s="3">
        <v>0.17647058823529413</v>
      </c>
      <c r="E19" s="3">
        <v>8.3333333333333329E-2</v>
      </c>
      <c r="F19" s="3">
        <v>1</v>
      </c>
      <c r="G19" s="3">
        <v>3.5714285714285712E-2</v>
      </c>
      <c r="H19" s="3">
        <v>3.8461538461538464E-2</v>
      </c>
      <c r="I19" s="3">
        <v>0.14000000000000001</v>
      </c>
      <c r="J19" s="3">
        <v>0.27272727272727271</v>
      </c>
      <c r="K19" s="3">
        <v>0.18604651162790697</v>
      </c>
      <c r="L19" s="3">
        <v>6.4516129032258063E-2</v>
      </c>
      <c r="M19" s="3">
        <v>0.1</v>
      </c>
      <c r="N19" s="3">
        <v>0.26785714285714285</v>
      </c>
      <c r="O19" s="3">
        <v>0.20689655172413793</v>
      </c>
      <c r="P19" s="3">
        <v>0.41666666666666669</v>
      </c>
      <c r="Q19" s="3">
        <v>0.13333333333333333</v>
      </c>
      <c r="R19" s="3">
        <v>0.12</v>
      </c>
      <c r="S19" s="3">
        <v>9.6774193548387094E-2</v>
      </c>
      <c r="T19" s="30">
        <f>AVERAGE(B19:S19)</f>
        <v>0.20132208595897538</v>
      </c>
    </row>
    <row r="20" spans="1:20">
      <c r="T20" s="4"/>
    </row>
  </sheetData>
  <sortState ref="A2:T20">
    <sortCondition descending="1" ref="T1"/>
  </sortState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2"/>
  <sheetViews>
    <sheetView zoomScale="150" zoomScaleNormal="150" zoomScalePageLayoutView="150" workbookViewId="0">
      <pane xSplit="1" topLeftCell="AN1" activePane="topRight" state="frozen"/>
      <selection pane="topRight" activeCell="AR23" sqref="AR23"/>
    </sheetView>
  </sheetViews>
  <sheetFormatPr baseColWidth="10" defaultRowHeight="15" x14ac:dyDescent="0"/>
  <cols>
    <col min="1" max="1" width="7.83203125" bestFit="1" customWidth="1"/>
    <col min="2" max="2" width="8.1640625" bestFit="1" customWidth="1"/>
    <col min="3" max="3" width="9.6640625" bestFit="1" customWidth="1"/>
    <col min="4" max="4" width="7.33203125" bestFit="1" customWidth="1"/>
    <col min="5" max="5" width="8.1640625" bestFit="1" customWidth="1"/>
    <col min="6" max="6" width="8.5" bestFit="1" customWidth="1"/>
    <col min="7" max="7" width="7.5" bestFit="1" customWidth="1"/>
    <col min="8" max="8" width="9.6640625" bestFit="1" customWidth="1"/>
    <col min="9" max="9" width="7" bestFit="1" customWidth="1"/>
    <col min="10" max="11" width="7" customWidth="1"/>
    <col min="12" max="12" width="9.1640625" bestFit="1" customWidth="1"/>
    <col min="13" max="13" width="9.5" bestFit="1" customWidth="1"/>
    <col min="14" max="14" width="10" bestFit="1" customWidth="1"/>
    <col min="15" max="15" width="9.5" bestFit="1" customWidth="1"/>
    <col min="16" max="16" width="9.33203125" bestFit="1" customWidth="1"/>
    <col min="17" max="17" width="7.5" bestFit="1" customWidth="1"/>
    <col min="18" max="18" width="10" bestFit="1" customWidth="1"/>
    <col min="19" max="19" width="9" bestFit="1" customWidth="1"/>
    <col min="20" max="20" width="6.6640625" bestFit="1" customWidth="1"/>
    <col min="21" max="21" width="11" bestFit="1" customWidth="1"/>
    <col min="22" max="22" width="7.83203125" bestFit="1" customWidth="1"/>
    <col min="23" max="23" width="7.1640625" bestFit="1" customWidth="1"/>
    <col min="24" max="24" width="8.1640625" bestFit="1" customWidth="1"/>
    <col min="25" max="25" width="5.6640625" bestFit="1" customWidth="1"/>
    <col min="26" max="26" width="9.5" bestFit="1" customWidth="1"/>
    <col min="27" max="27" width="6" bestFit="1" customWidth="1"/>
    <col min="28" max="28" width="9.1640625" bestFit="1" customWidth="1"/>
    <col min="29" max="29" width="7.33203125" bestFit="1" customWidth="1"/>
    <col min="30" max="30" width="8.1640625" bestFit="1" customWidth="1"/>
    <col min="31" max="31" width="7.5" bestFit="1" customWidth="1"/>
    <col min="32" max="33" width="9.83203125" bestFit="1" customWidth="1"/>
    <col min="34" max="34" width="7.83203125" bestFit="1" customWidth="1"/>
    <col min="35" max="35" width="7.1640625" bestFit="1" customWidth="1"/>
    <col min="36" max="36" width="7.5" bestFit="1" customWidth="1"/>
    <col min="37" max="37" width="9.5" bestFit="1" customWidth="1"/>
    <col min="38" max="40" width="13.83203125" customWidth="1"/>
    <col min="41" max="41" width="8.6640625" bestFit="1" customWidth="1"/>
  </cols>
  <sheetData>
    <row r="1" spans="1:43">
      <c r="B1" t="s">
        <v>253</v>
      </c>
      <c r="C1" t="s">
        <v>183</v>
      </c>
      <c r="D1" t="s">
        <v>112</v>
      </c>
      <c r="E1" t="s">
        <v>254</v>
      </c>
      <c r="F1" t="s">
        <v>255</v>
      </c>
      <c r="G1" t="s">
        <v>113</v>
      </c>
      <c r="H1" t="s">
        <v>256</v>
      </c>
      <c r="I1" t="s">
        <v>257</v>
      </c>
      <c r="J1" t="s">
        <v>277</v>
      </c>
      <c r="K1" t="s">
        <v>117</v>
      </c>
      <c r="L1" t="s">
        <v>258</v>
      </c>
      <c r="M1" t="s">
        <v>259</v>
      </c>
      <c r="N1" t="s">
        <v>141</v>
      </c>
      <c r="O1" t="s">
        <v>200</v>
      </c>
      <c r="P1" t="s">
        <v>260</v>
      </c>
      <c r="Q1" t="s">
        <v>261</v>
      </c>
      <c r="R1" t="s">
        <v>262</v>
      </c>
      <c r="S1" t="s">
        <v>39</v>
      </c>
      <c r="T1" t="s">
        <v>263</v>
      </c>
      <c r="U1" t="s">
        <v>264</v>
      </c>
      <c r="V1" t="s">
        <v>265</v>
      </c>
      <c r="W1" t="s">
        <v>266</v>
      </c>
      <c r="X1" t="s">
        <v>45</v>
      </c>
      <c r="Y1" t="s">
        <v>267</v>
      </c>
      <c r="Z1" t="s">
        <v>248</v>
      </c>
      <c r="AA1" t="s">
        <v>268</v>
      </c>
      <c r="AB1" t="s">
        <v>124</v>
      </c>
      <c r="AC1" t="s">
        <v>269</v>
      </c>
      <c r="AD1" t="s">
        <v>110</v>
      </c>
      <c r="AE1" t="s">
        <v>270</v>
      </c>
      <c r="AF1" t="s">
        <v>131</v>
      </c>
      <c r="AG1" t="s">
        <v>278</v>
      </c>
      <c r="AH1" t="s">
        <v>157</v>
      </c>
      <c r="AI1" t="s">
        <v>271</v>
      </c>
      <c r="AJ1" t="s">
        <v>272</v>
      </c>
      <c r="AK1" t="s">
        <v>92</v>
      </c>
      <c r="AL1" t="s">
        <v>273</v>
      </c>
      <c r="AM1" t="s">
        <v>274</v>
      </c>
      <c r="AN1" t="s">
        <v>275</v>
      </c>
      <c r="AO1" t="s">
        <v>276</v>
      </c>
    </row>
    <row r="2" spans="1:43">
      <c r="A2" s="26" t="s">
        <v>11</v>
      </c>
      <c r="B2">
        <v>1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1</v>
      </c>
      <c r="T2">
        <v>1</v>
      </c>
      <c r="U2">
        <v>1</v>
      </c>
      <c r="V2">
        <v>1</v>
      </c>
      <c r="W2">
        <v>1</v>
      </c>
      <c r="X2" s="27">
        <v>1</v>
      </c>
      <c r="Y2">
        <v>1</v>
      </c>
      <c r="Z2">
        <v>1</v>
      </c>
      <c r="AA2">
        <v>1</v>
      </c>
      <c r="AB2">
        <v>1</v>
      </c>
      <c r="AC2">
        <v>1</v>
      </c>
      <c r="AD2">
        <v>1</v>
      </c>
      <c r="AE2">
        <v>1</v>
      </c>
      <c r="AF2">
        <v>1</v>
      </c>
      <c r="AG2">
        <v>1</v>
      </c>
      <c r="AH2">
        <v>1</v>
      </c>
      <c r="AI2">
        <v>1</v>
      </c>
      <c r="AJ2">
        <v>1</v>
      </c>
      <c r="AK2">
        <v>1</v>
      </c>
      <c r="AL2">
        <v>1</v>
      </c>
      <c r="AM2">
        <v>1</v>
      </c>
      <c r="AN2">
        <v>1</v>
      </c>
      <c r="AO2">
        <v>1</v>
      </c>
      <c r="AP2">
        <f>SUM(B2:AO2)</f>
        <v>40</v>
      </c>
      <c r="AQ2" s="6">
        <f>AP2/40</f>
        <v>1</v>
      </c>
    </row>
    <row r="3" spans="1:43">
      <c r="A3" s="26" t="s">
        <v>15</v>
      </c>
      <c r="C3">
        <v>1</v>
      </c>
      <c r="D3">
        <v>1</v>
      </c>
      <c r="G3">
        <v>1</v>
      </c>
      <c r="I3">
        <v>1</v>
      </c>
      <c r="J3">
        <v>1</v>
      </c>
      <c r="N3">
        <v>1</v>
      </c>
      <c r="O3">
        <v>1</v>
      </c>
      <c r="P3">
        <v>1</v>
      </c>
      <c r="R3">
        <v>1</v>
      </c>
      <c r="S3">
        <v>1</v>
      </c>
      <c r="W3">
        <v>1</v>
      </c>
      <c r="X3" s="27">
        <v>1</v>
      </c>
      <c r="Y3">
        <v>1</v>
      </c>
      <c r="AA3">
        <v>1</v>
      </c>
      <c r="AB3">
        <v>1</v>
      </c>
      <c r="AC3">
        <v>1</v>
      </c>
      <c r="AD3">
        <v>1</v>
      </c>
      <c r="AH3">
        <v>1</v>
      </c>
      <c r="AL3">
        <v>1</v>
      </c>
      <c r="AM3">
        <v>1</v>
      </c>
      <c r="AN3">
        <v>1</v>
      </c>
      <c r="AO3">
        <v>1</v>
      </c>
      <c r="AP3">
        <f t="shared" ref="AP3:AP19" si="0">SUM(B3:AO3)</f>
        <v>22</v>
      </c>
      <c r="AQ3" s="7">
        <f t="shared" ref="AQ3:AQ19" si="1">AP3/40</f>
        <v>0.55000000000000004</v>
      </c>
    </row>
    <row r="4" spans="1:43">
      <c r="A4" s="26" t="s">
        <v>14</v>
      </c>
      <c r="O4">
        <v>1</v>
      </c>
      <c r="X4" s="27"/>
      <c r="AP4">
        <f t="shared" si="0"/>
        <v>1</v>
      </c>
      <c r="AQ4" s="7">
        <f t="shared" si="1"/>
        <v>2.5000000000000001E-2</v>
      </c>
    </row>
    <row r="5" spans="1:43">
      <c r="A5" s="26" t="s">
        <v>3</v>
      </c>
      <c r="M5">
        <v>1</v>
      </c>
      <c r="N5">
        <v>1</v>
      </c>
      <c r="Q5">
        <v>1</v>
      </c>
      <c r="T5">
        <v>1</v>
      </c>
      <c r="X5" s="27"/>
      <c r="AH5">
        <v>1</v>
      </c>
      <c r="AJ5">
        <v>1</v>
      </c>
      <c r="AK5">
        <v>1</v>
      </c>
      <c r="AP5">
        <f t="shared" si="0"/>
        <v>7</v>
      </c>
      <c r="AQ5" s="7">
        <f t="shared" si="1"/>
        <v>0.17499999999999999</v>
      </c>
    </row>
    <row r="6" spans="1:43">
      <c r="A6" s="26" t="s">
        <v>17</v>
      </c>
      <c r="Q6">
        <v>1</v>
      </c>
      <c r="X6" s="27"/>
      <c r="Z6">
        <v>1</v>
      </c>
      <c r="AJ6">
        <v>1</v>
      </c>
      <c r="AP6">
        <f t="shared" si="0"/>
        <v>3</v>
      </c>
      <c r="AQ6" s="7">
        <f t="shared" si="1"/>
        <v>7.4999999999999997E-2</v>
      </c>
    </row>
    <row r="7" spans="1:43">
      <c r="A7" s="26" t="s">
        <v>6</v>
      </c>
      <c r="B7">
        <v>1</v>
      </c>
      <c r="E7">
        <v>1</v>
      </c>
      <c r="G7">
        <v>1</v>
      </c>
      <c r="J7">
        <v>1</v>
      </c>
      <c r="L7">
        <v>1</v>
      </c>
      <c r="O7">
        <v>1</v>
      </c>
      <c r="P7">
        <v>1</v>
      </c>
      <c r="Q7">
        <v>1</v>
      </c>
      <c r="R7">
        <v>1</v>
      </c>
      <c r="T7">
        <v>1</v>
      </c>
      <c r="X7" s="27">
        <v>1</v>
      </c>
      <c r="Y7">
        <v>1</v>
      </c>
      <c r="AA7">
        <v>1</v>
      </c>
      <c r="AB7">
        <v>1</v>
      </c>
      <c r="AC7">
        <v>1</v>
      </c>
      <c r="AJ7">
        <v>1</v>
      </c>
      <c r="AP7">
        <f t="shared" si="0"/>
        <v>16</v>
      </c>
      <c r="AQ7" s="7">
        <f t="shared" si="1"/>
        <v>0.4</v>
      </c>
    </row>
    <row r="8" spans="1:43">
      <c r="A8" s="26" t="s">
        <v>1</v>
      </c>
      <c r="X8" s="27"/>
      <c r="AK8">
        <v>1</v>
      </c>
      <c r="AP8">
        <f t="shared" si="0"/>
        <v>1</v>
      </c>
      <c r="AQ8" s="7">
        <f t="shared" si="1"/>
        <v>2.5000000000000001E-2</v>
      </c>
    </row>
    <row r="9" spans="1:43">
      <c r="A9" s="26" t="s">
        <v>9</v>
      </c>
      <c r="D9">
        <v>1</v>
      </c>
      <c r="H9">
        <v>1</v>
      </c>
      <c r="N9">
        <v>1</v>
      </c>
      <c r="S9">
        <v>1</v>
      </c>
      <c r="T9">
        <v>1</v>
      </c>
      <c r="U9">
        <v>1</v>
      </c>
      <c r="V9">
        <v>1</v>
      </c>
      <c r="X9" s="27"/>
      <c r="AA9">
        <v>1</v>
      </c>
      <c r="AC9">
        <v>1</v>
      </c>
      <c r="AG9">
        <v>1</v>
      </c>
      <c r="AH9">
        <v>1</v>
      </c>
      <c r="AI9">
        <v>1</v>
      </c>
      <c r="AK9">
        <v>1</v>
      </c>
      <c r="AO9">
        <v>1</v>
      </c>
      <c r="AP9">
        <f t="shared" si="0"/>
        <v>14</v>
      </c>
      <c r="AQ9" s="7">
        <f t="shared" si="1"/>
        <v>0.35</v>
      </c>
    </row>
    <row r="10" spans="1:43">
      <c r="A10" s="26" t="s">
        <v>13</v>
      </c>
      <c r="F10">
        <v>1</v>
      </c>
      <c r="H10">
        <v>1</v>
      </c>
      <c r="I10">
        <v>1</v>
      </c>
      <c r="J10">
        <v>1</v>
      </c>
      <c r="K10">
        <v>1</v>
      </c>
      <c r="O10">
        <v>1</v>
      </c>
      <c r="P10">
        <v>1</v>
      </c>
      <c r="Q10">
        <v>1</v>
      </c>
      <c r="S10">
        <v>1</v>
      </c>
      <c r="U10">
        <v>1</v>
      </c>
      <c r="V10">
        <v>1</v>
      </c>
      <c r="W10">
        <v>1</v>
      </c>
      <c r="X10" s="27"/>
      <c r="AD10">
        <v>1</v>
      </c>
      <c r="AJ10">
        <v>1</v>
      </c>
      <c r="AL10">
        <v>1</v>
      </c>
      <c r="AM10">
        <v>1</v>
      </c>
      <c r="AN10">
        <v>1</v>
      </c>
      <c r="AO10">
        <v>1</v>
      </c>
      <c r="AP10">
        <f t="shared" si="0"/>
        <v>18</v>
      </c>
      <c r="AQ10" s="7">
        <f t="shared" si="1"/>
        <v>0.45</v>
      </c>
    </row>
    <row r="11" spans="1:43">
      <c r="A11" s="26" t="s">
        <v>4</v>
      </c>
      <c r="B11">
        <v>1</v>
      </c>
      <c r="C11">
        <v>1</v>
      </c>
      <c r="D11">
        <v>1</v>
      </c>
      <c r="F11">
        <v>1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Q11">
        <v>1</v>
      </c>
      <c r="S11">
        <v>1</v>
      </c>
      <c r="T11">
        <v>1</v>
      </c>
      <c r="U11">
        <v>1</v>
      </c>
      <c r="V11">
        <v>1</v>
      </c>
      <c r="W11">
        <v>1</v>
      </c>
      <c r="X11" s="27">
        <v>1</v>
      </c>
      <c r="Z11">
        <v>1</v>
      </c>
      <c r="AB11">
        <v>1</v>
      </c>
      <c r="AD11">
        <v>1</v>
      </c>
      <c r="AF11">
        <v>1</v>
      </c>
      <c r="AH11">
        <v>1</v>
      </c>
      <c r="AI11">
        <v>1</v>
      </c>
      <c r="AJ11">
        <v>1</v>
      </c>
      <c r="AK11">
        <v>1</v>
      </c>
      <c r="AL11">
        <v>1</v>
      </c>
      <c r="AO11">
        <v>1</v>
      </c>
      <c r="AP11">
        <f t="shared" si="0"/>
        <v>29</v>
      </c>
      <c r="AQ11" s="7">
        <f t="shared" si="1"/>
        <v>0.72499999999999998</v>
      </c>
    </row>
    <row r="12" spans="1:43">
      <c r="A12" s="26" t="s">
        <v>8</v>
      </c>
      <c r="D12">
        <v>1</v>
      </c>
      <c r="E12">
        <v>1</v>
      </c>
      <c r="G12">
        <v>1</v>
      </c>
      <c r="I12">
        <v>1</v>
      </c>
      <c r="J12">
        <v>1</v>
      </c>
      <c r="L12">
        <v>1</v>
      </c>
      <c r="M12">
        <v>1</v>
      </c>
      <c r="O12">
        <v>1</v>
      </c>
      <c r="P12">
        <v>1</v>
      </c>
      <c r="W12">
        <v>1</v>
      </c>
      <c r="X12" s="27">
        <v>1</v>
      </c>
      <c r="Y12">
        <v>1</v>
      </c>
      <c r="AB12">
        <v>1</v>
      </c>
      <c r="AD12">
        <v>1</v>
      </c>
      <c r="AE12">
        <v>1</v>
      </c>
      <c r="AH12">
        <v>1</v>
      </c>
      <c r="AM12">
        <v>1</v>
      </c>
      <c r="AP12">
        <f t="shared" si="0"/>
        <v>17</v>
      </c>
      <c r="AQ12" s="7">
        <f t="shared" si="1"/>
        <v>0.42499999999999999</v>
      </c>
    </row>
    <row r="13" spans="1:43">
      <c r="A13" s="26" t="s">
        <v>5</v>
      </c>
      <c r="C13">
        <v>1</v>
      </c>
      <c r="O13">
        <v>1</v>
      </c>
      <c r="Q13">
        <v>1</v>
      </c>
      <c r="T13">
        <v>1</v>
      </c>
      <c r="U13">
        <v>1</v>
      </c>
      <c r="X13" s="27"/>
      <c r="AJ13">
        <v>1</v>
      </c>
      <c r="AP13">
        <f t="shared" si="0"/>
        <v>6</v>
      </c>
      <c r="AQ13" s="7">
        <f t="shared" si="1"/>
        <v>0.15</v>
      </c>
    </row>
    <row r="14" spans="1:43">
      <c r="A14" s="26" t="s">
        <v>0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 s="27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>
        <v>1</v>
      </c>
      <c r="AE14">
        <v>1</v>
      </c>
      <c r="AF14">
        <v>1</v>
      </c>
      <c r="AG14">
        <v>1</v>
      </c>
      <c r="AH14">
        <v>1</v>
      </c>
      <c r="AI14">
        <v>1</v>
      </c>
      <c r="AJ14">
        <v>1</v>
      </c>
      <c r="AK14">
        <v>1</v>
      </c>
      <c r="AL14">
        <v>1</v>
      </c>
      <c r="AM14">
        <v>1</v>
      </c>
      <c r="AN14">
        <v>1</v>
      </c>
      <c r="AO14">
        <v>1</v>
      </c>
      <c r="AP14">
        <f t="shared" si="0"/>
        <v>40</v>
      </c>
      <c r="AQ14" s="7">
        <f t="shared" si="1"/>
        <v>1</v>
      </c>
    </row>
    <row r="15" spans="1:43">
      <c r="A15" s="26" t="s">
        <v>7</v>
      </c>
      <c r="B15">
        <v>1</v>
      </c>
      <c r="C15">
        <v>1</v>
      </c>
      <c r="D15">
        <v>1</v>
      </c>
      <c r="E15">
        <v>1</v>
      </c>
      <c r="G15">
        <v>1</v>
      </c>
      <c r="I15">
        <v>1</v>
      </c>
      <c r="K15">
        <v>1</v>
      </c>
      <c r="L15">
        <v>1</v>
      </c>
      <c r="N15">
        <v>1</v>
      </c>
      <c r="O15">
        <v>1</v>
      </c>
      <c r="S15">
        <v>1</v>
      </c>
      <c r="X15" s="27">
        <v>1</v>
      </c>
      <c r="AB15">
        <v>1</v>
      </c>
      <c r="AE15">
        <v>1</v>
      </c>
      <c r="AF15">
        <v>1</v>
      </c>
      <c r="AG15">
        <v>1</v>
      </c>
      <c r="AH15">
        <v>1</v>
      </c>
      <c r="AK15">
        <v>1</v>
      </c>
      <c r="AN15">
        <v>1</v>
      </c>
      <c r="AP15">
        <f t="shared" si="0"/>
        <v>19</v>
      </c>
      <c r="AQ15" s="7">
        <f t="shared" si="1"/>
        <v>0.47499999999999998</v>
      </c>
    </row>
    <row r="16" spans="1:43">
      <c r="A16" s="26" t="s">
        <v>10</v>
      </c>
      <c r="D16">
        <v>1</v>
      </c>
      <c r="F16">
        <v>1</v>
      </c>
      <c r="H16">
        <v>1</v>
      </c>
      <c r="K16">
        <v>1</v>
      </c>
      <c r="Q16">
        <v>1</v>
      </c>
      <c r="S16">
        <v>1</v>
      </c>
      <c r="V16">
        <v>1</v>
      </c>
      <c r="X16" s="27"/>
      <c r="Z16">
        <v>1</v>
      </c>
      <c r="AD16">
        <v>1</v>
      </c>
      <c r="AF16">
        <v>1</v>
      </c>
      <c r="AI16">
        <v>1</v>
      </c>
      <c r="AJ16">
        <v>1</v>
      </c>
      <c r="AK16">
        <v>1</v>
      </c>
      <c r="AL16">
        <v>1</v>
      </c>
      <c r="AM16">
        <v>1</v>
      </c>
      <c r="AN16">
        <v>1</v>
      </c>
      <c r="AO16">
        <v>1</v>
      </c>
      <c r="AP16">
        <f t="shared" si="0"/>
        <v>17</v>
      </c>
      <c r="AQ16" s="7">
        <f t="shared" si="1"/>
        <v>0.42499999999999999</v>
      </c>
    </row>
    <row r="17" spans="1:43">
      <c r="A17" s="26" t="s">
        <v>12</v>
      </c>
      <c r="E17">
        <v>1</v>
      </c>
      <c r="I17">
        <v>1</v>
      </c>
      <c r="J17">
        <v>1</v>
      </c>
      <c r="M17">
        <v>1</v>
      </c>
      <c r="O17">
        <v>1</v>
      </c>
      <c r="P17">
        <v>1</v>
      </c>
      <c r="X17" s="27"/>
      <c r="Y17">
        <v>1</v>
      </c>
      <c r="AB17">
        <v>1</v>
      </c>
      <c r="AE17">
        <v>1</v>
      </c>
      <c r="AG17">
        <v>1</v>
      </c>
      <c r="AP17">
        <f t="shared" si="0"/>
        <v>10</v>
      </c>
      <c r="AQ17" s="7">
        <f t="shared" si="1"/>
        <v>0.25</v>
      </c>
    </row>
    <row r="18" spans="1:43">
      <c r="A18" s="26" t="s">
        <v>16</v>
      </c>
      <c r="D18">
        <v>1</v>
      </c>
      <c r="E18">
        <v>1</v>
      </c>
      <c r="J18">
        <v>1</v>
      </c>
      <c r="L18">
        <v>1</v>
      </c>
      <c r="M18">
        <v>1</v>
      </c>
      <c r="O18">
        <v>1</v>
      </c>
      <c r="S18">
        <v>1</v>
      </c>
      <c r="X18" s="27"/>
      <c r="AA18">
        <v>1</v>
      </c>
      <c r="AB18">
        <v>1</v>
      </c>
      <c r="AC18">
        <v>1</v>
      </c>
      <c r="AH18">
        <v>1</v>
      </c>
      <c r="AN18">
        <v>1</v>
      </c>
      <c r="AO18">
        <v>1</v>
      </c>
      <c r="AP18">
        <f t="shared" si="0"/>
        <v>13</v>
      </c>
      <c r="AQ18" s="7">
        <f t="shared" si="1"/>
        <v>0.32500000000000001</v>
      </c>
    </row>
    <row r="19" spans="1:43">
      <c r="A19" s="26" t="s">
        <v>2</v>
      </c>
      <c r="C19">
        <v>1</v>
      </c>
      <c r="E19">
        <v>1</v>
      </c>
      <c r="O19">
        <v>1</v>
      </c>
      <c r="U19">
        <v>1</v>
      </c>
      <c r="X19" s="27"/>
      <c r="AB19">
        <v>1</v>
      </c>
      <c r="AK19">
        <v>0</v>
      </c>
      <c r="AP19">
        <f t="shared" si="0"/>
        <v>5</v>
      </c>
      <c r="AQ19" s="7">
        <f t="shared" si="1"/>
        <v>0.125</v>
      </c>
    </row>
    <row r="20" spans="1:43">
      <c r="B20">
        <f>SUM(B2:B19)</f>
        <v>5</v>
      </c>
      <c r="C20">
        <f t="shared" ref="C20:AO20" si="2">SUM(C2:C19)</f>
        <v>7</v>
      </c>
      <c r="D20">
        <f t="shared" si="2"/>
        <v>9</v>
      </c>
      <c r="E20">
        <f t="shared" si="2"/>
        <v>8</v>
      </c>
      <c r="F20">
        <f t="shared" si="2"/>
        <v>5</v>
      </c>
      <c r="G20">
        <f t="shared" si="2"/>
        <v>7</v>
      </c>
      <c r="H20">
        <f t="shared" si="2"/>
        <v>6</v>
      </c>
      <c r="I20">
        <f t="shared" si="2"/>
        <v>8</v>
      </c>
      <c r="J20">
        <f t="shared" ref="J20" si="3">SUM(J2:J19)</f>
        <v>9</v>
      </c>
      <c r="K20">
        <f t="shared" ref="K20" si="4">SUM(K2:K19)</f>
        <v>6</v>
      </c>
      <c r="L20">
        <f t="shared" si="2"/>
        <v>7</v>
      </c>
      <c r="M20">
        <f t="shared" si="2"/>
        <v>7</v>
      </c>
      <c r="N20">
        <f t="shared" si="2"/>
        <v>7</v>
      </c>
      <c r="O20">
        <f t="shared" si="2"/>
        <v>12</v>
      </c>
      <c r="P20">
        <f t="shared" si="2"/>
        <v>7</v>
      </c>
      <c r="Q20">
        <f t="shared" si="2"/>
        <v>9</v>
      </c>
      <c r="R20">
        <f t="shared" si="2"/>
        <v>4</v>
      </c>
      <c r="S20">
        <f t="shared" si="2"/>
        <v>9</v>
      </c>
      <c r="T20">
        <f t="shared" si="2"/>
        <v>7</v>
      </c>
      <c r="U20">
        <f t="shared" si="2"/>
        <v>7</v>
      </c>
      <c r="V20">
        <f t="shared" si="2"/>
        <v>6</v>
      </c>
      <c r="W20">
        <f t="shared" si="2"/>
        <v>6</v>
      </c>
      <c r="X20">
        <f t="shared" si="2"/>
        <v>7</v>
      </c>
      <c r="Y20">
        <f t="shared" si="2"/>
        <v>6</v>
      </c>
      <c r="Z20">
        <f t="shared" si="2"/>
        <v>5</v>
      </c>
      <c r="AA20">
        <f t="shared" si="2"/>
        <v>6</v>
      </c>
      <c r="AB20">
        <f t="shared" si="2"/>
        <v>10</v>
      </c>
      <c r="AC20">
        <f t="shared" si="2"/>
        <v>6</v>
      </c>
      <c r="AD20">
        <f t="shared" si="2"/>
        <v>7</v>
      </c>
      <c r="AE20">
        <f t="shared" si="2"/>
        <v>5</v>
      </c>
      <c r="AF20">
        <f t="shared" si="2"/>
        <v>5</v>
      </c>
      <c r="AG20">
        <f t="shared" si="2"/>
        <v>5</v>
      </c>
      <c r="AH20">
        <f t="shared" si="2"/>
        <v>9</v>
      </c>
      <c r="AI20">
        <f t="shared" si="2"/>
        <v>5</v>
      </c>
      <c r="AJ20">
        <f t="shared" si="2"/>
        <v>9</v>
      </c>
      <c r="AK20">
        <f t="shared" si="2"/>
        <v>8</v>
      </c>
      <c r="AL20">
        <f t="shared" si="2"/>
        <v>6</v>
      </c>
      <c r="AM20">
        <f t="shared" si="2"/>
        <v>6</v>
      </c>
      <c r="AN20">
        <f t="shared" si="2"/>
        <v>7</v>
      </c>
      <c r="AO20">
        <f t="shared" si="2"/>
        <v>8</v>
      </c>
      <c r="AP20" s="22">
        <f>AVERAGE(B20:AO20)</f>
        <v>6.95</v>
      </c>
      <c r="AQ20" s="31"/>
    </row>
    <row r="21" spans="1:43">
      <c r="AP21" s="21">
        <f>STDEV(B20:AO20)</f>
        <v>1.6633299933166206</v>
      </c>
      <c r="AQ21" s="5"/>
    </row>
    <row r="22" spans="1:43">
      <c r="AP22" s="21">
        <f>CONFIDENCE(0.05, AP21, 40)</f>
        <v>0.51546183347041041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1"/>
  <sheetViews>
    <sheetView zoomScale="150" zoomScaleNormal="150" zoomScalePageLayoutView="150" workbookViewId="0">
      <pane xSplit="1" topLeftCell="AB1" activePane="topRight" state="frozen"/>
      <selection pane="topRight" activeCell="AH23" sqref="AH23"/>
    </sheetView>
  </sheetViews>
  <sheetFormatPr baseColWidth="10" defaultRowHeight="15" x14ac:dyDescent="0"/>
  <cols>
    <col min="1" max="1" width="7.83203125" bestFit="1" customWidth="1"/>
    <col min="2" max="2" width="5.6640625" bestFit="1" customWidth="1"/>
    <col min="3" max="3" width="7.33203125" bestFit="1" customWidth="1"/>
    <col min="4" max="4" width="8.5" bestFit="1" customWidth="1"/>
    <col min="5" max="5" width="10.1640625" bestFit="1" customWidth="1"/>
    <col min="6" max="6" width="7.6640625" bestFit="1" customWidth="1"/>
    <col min="7" max="7" width="8.1640625" bestFit="1" customWidth="1"/>
    <col min="8" max="8" width="10.6640625" bestFit="1" customWidth="1"/>
    <col min="9" max="9" width="10.33203125" bestFit="1" customWidth="1"/>
    <col min="10" max="10" width="9.6640625" bestFit="1" customWidth="1"/>
    <col min="11" max="11" width="9.5" bestFit="1" customWidth="1"/>
    <col min="12" max="12" width="10" bestFit="1" customWidth="1"/>
    <col min="13" max="13" width="7.33203125" bestFit="1" customWidth="1"/>
    <col min="14" max="14" width="8.5" bestFit="1" customWidth="1"/>
    <col min="15" max="15" width="10.1640625" bestFit="1" customWidth="1"/>
    <col min="16" max="16" width="10" bestFit="1" customWidth="1"/>
    <col min="17" max="17" width="10.5" bestFit="1" customWidth="1"/>
    <col min="18" max="18" width="8" customWidth="1"/>
    <col min="19" max="19" width="9" customWidth="1"/>
    <col min="20" max="20" width="9.6640625" customWidth="1"/>
    <col min="21" max="21" width="7.5" bestFit="1" customWidth="1"/>
    <col min="22" max="22" width="6.83203125" bestFit="1" customWidth="1"/>
    <col min="23" max="23" width="9" bestFit="1" customWidth="1"/>
    <col min="24" max="24" width="6.5" bestFit="1" customWidth="1"/>
    <col min="25" max="25" width="8.83203125" bestFit="1" customWidth="1"/>
    <col min="26" max="26" width="9.1640625" bestFit="1" customWidth="1"/>
    <col min="27" max="27" width="8.6640625" bestFit="1" customWidth="1"/>
    <col min="28" max="28" width="9" bestFit="1" customWidth="1"/>
    <col min="29" max="29" width="7.83203125" bestFit="1" customWidth="1"/>
    <col min="30" max="30" width="7.5" bestFit="1" customWidth="1"/>
  </cols>
  <sheetData>
    <row r="1" spans="1:32">
      <c r="B1" t="s">
        <v>159</v>
      </c>
      <c r="C1" t="s">
        <v>160</v>
      </c>
      <c r="D1" t="s">
        <v>25</v>
      </c>
      <c r="E1" t="s">
        <v>161</v>
      </c>
      <c r="F1" t="s">
        <v>116</v>
      </c>
      <c r="G1" t="s">
        <v>162</v>
      </c>
      <c r="H1" t="s">
        <v>163</v>
      </c>
      <c r="I1" t="s">
        <v>78</v>
      </c>
      <c r="J1" t="s">
        <v>164</v>
      </c>
      <c r="K1" t="s">
        <v>79</v>
      </c>
      <c r="L1" t="s">
        <v>165</v>
      </c>
      <c r="M1" t="s">
        <v>166</v>
      </c>
      <c r="N1" t="s">
        <v>167</v>
      </c>
      <c r="O1" t="s">
        <v>168</v>
      </c>
      <c r="P1" t="s">
        <v>169</v>
      </c>
      <c r="Q1" t="s">
        <v>120</v>
      </c>
      <c r="R1" t="s">
        <v>170</v>
      </c>
      <c r="S1" t="s">
        <v>179</v>
      </c>
      <c r="T1" t="s">
        <v>172</v>
      </c>
      <c r="U1" t="s">
        <v>109</v>
      </c>
      <c r="V1" t="s">
        <v>173</v>
      </c>
      <c r="W1" t="s">
        <v>174</v>
      </c>
      <c r="X1" t="s">
        <v>65</v>
      </c>
      <c r="Y1" t="s">
        <v>126</v>
      </c>
      <c r="Z1" t="s">
        <v>111</v>
      </c>
      <c r="AA1" t="s">
        <v>175</v>
      </c>
      <c r="AB1" t="s">
        <v>176</v>
      </c>
      <c r="AC1" t="s">
        <v>177</v>
      </c>
      <c r="AD1" t="s">
        <v>178</v>
      </c>
    </row>
    <row r="2" spans="1:32">
      <c r="A2" s="1" t="s">
        <v>11</v>
      </c>
      <c r="B2">
        <v>1</v>
      </c>
      <c r="C2">
        <v>1</v>
      </c>
      <c r="E2">
        <v>1</v>
      </c>
      <c r="F2">
        <v>1</v>
      </c>
      <c r="G2">
        <v>1</v>
      </c>
      <c r="J2">
        <v>1</v>
      </c>
      <c r="K2">
        <v>1</v>
      </c>
      <c r="M2">
        <v>1</v>
      </c>
      <c r="N2">
        <v>1</v>
      </c>
      <c r="O2">
        <v>1</v>
      </c>
      <c r="R2">
        <v>1</v>
      </c>
      <c r="S2">
        <v>1</v>
      </c>
      <c r="T2">
        <v>1</v>
      </c>
      <c r="U2">
        <v>1</v>
      </c>
      <c r="X2">
        <v>1</v>
      </c>
      <c r="AC2">
        <v>1</v>
      </c>
      <c r="AD2">
        <v>1</v>
      </c>
      <c r="AE2">
        <f>SUM(B2:AD2)</f>
        <v>17</v>
      </c>
      <c r="AF2" s="16">
        <f>AE2/29</f>
        <v>0.58620689655172409</v>
      </c>
    </row>
    <row r="3" spans="1:32">
      <c r="A3" s="1" t="s">
        <v>15</v>
      </c>
      <c r="B3">
        <v>1</v>
      </c>
      <c r="C3">
        <v>1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1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f t="shared" ref="AE3:AE19" si="0">SUM(B3:AD3)</f>
        <v>29</v>
      </c>
      <c r="AF3" s="17">
        <f t="shared" ref="AF3:AF19" si="1">AE3/29</f>
        <v>1</v>
      </c>
    </row>
    <row r="4" spans="1:32">
      <c r="A4" s="1" t="s">
        <v>14</v>
      </c>
      <c r="C4">
        <v>1</v>
      </c>
      <c r="J4">
        <v>1</v>
      </c>
      <c r="K4">
        <v>1</v>
      </c>
      <c r="L4">
        <v>1</v>
      </c>
      <c r="R4">
        <v>1</v>
      </c>
      <c r="V4">
        <v>1</v>
      </c>
      <c r="AA4">
        <v>1</v>
      </c>
      <c r="AE4">
        <f t="shared" si="0"/>
        <v>7</v>
      </c>
      <c r="AF4" s="17">
        <f t="shared" si="1"/>
        <v>0.2413793103448276</v>
      </c>
    </row>
    <row r="5" spans="1:32">
      <c r="A5" s="1" t="s">
        <v>3</v>
      </c>
      <c r="B5">
        <v>1</v>
      </c>
      <c r="D5">
        <v>1</v>
      </c>
      <c r="K5">
        <v>1</v>
      </c>
      <c r="N5">
        <v>1</v>
      </c>
      <c r="Q5">
        <v>1</v>
      </c>
      <c r="R5">
        <v>1</v>
      </c>
      <c r="S5">
        <v>1</v>
      </c>
      <c r="U5">
        <v>1</v>
      </c>
      <c r="V5">
        <v>1</v>
      </c>
      <c r="AA5">
        <v>1</v>
      </c>
      <c r="AB5">
        <v>1</v>
      </c>
      <c r="AE5">
        <f t="shared" si="0"/>
        <v>11</v>
      </c>
      <c r="AF5" s="17">
        <f t="shared" si="1"/>
        <v>0.37931034482758619</v>
      </c>
    </row>
    <row r="6" spans="1:32">
      <c r="A6" s="1" t="s">
        <v>17</v>
      </c>
      <c r="B6">
        <v>1</v>
      </c>
      <c r="M6">
        <v>1</v>
      </c>
      <c r="P6">
        <v>1</v>
      </c>
      <c r="S6">
        <v>1</v>
      </c>
      <c r="U6">
        <v>1</v>
      </c>
      <c r="Y6">
        <v>1</v>
      </c>
      <c r="AE6">
        <f t="shared" si="0"/>
        <v>6</v>
      </c>
      <c r="AF6" s="17">
        <f t="shared" si="1"/>
        <v>0.20689655172413793</v>
      </c>
    </row>
    <row r="7" spans="1:32">
      <c r="A7" s="1" t="s">
        <v>6</v>
      </c>
      <c r="B7">
        <v>1</v>
      </c>
      <c r="C7">
        <v>1</v>
      </c>
      <c r="D7">
        <v>1</v>
      </c>
      <c r="E7">
        <v>1</v>
      </c>
      <c r="F7">
        <v>1</v>
      </c>
      <c r="H7">
        <v>1</v>
      </c>
      <c r="J7">
        <v>1</v>
      </c>
      <c r="K7">
        <v>1</v>
      </c>
      <c r="L7">
        <v>1</v>
      </c>
      <c r="N7">
        <v>1</v>
      </c>
      <c r="Q7">
        <v>1</v>
      </c>
      <c r="R7">
        <v>1</v>
      </c>
      <c r="U7">
        <v>1</v>
      </c>
      <c r="V7">
        <v>1</v>
      </c>
      <c r="X7">
        <v>1</v>
      </c>
      <c r="AA7">
        <v>1</v>
      </c>
      <c r="AC7">
        <v>1</v>
      </c>
      <c r="AE7">
        <f t="shared" si="0"/>
        <v>17</v>
      </c>
      <c r="AF7" s="17">
        <f t="shared" si="1"/>
        <v>0.58620689655172409</v>
      </c>
    </row>
    <row r="8" spans="1:32">
      <c r="A8" s="1" t="s">
        <v>1</v>
      </c>
      <c r="B8">
        <v>1</v>
      </c>
      <c r="H8">
        <v>1</v>
      </c>
      <c r="I8">
        <v>1</v>
      </c>
      <c r="J8">
        <v>1</v>
      </c>
      <c r="K8">
        <v>1</v>
      </c>
      <c r="N8">
        <v>1</v>
      </c>
      <c r="O8">
        <v>1</v>
      </c>
      <c r="Q8">
        <v>1</v>
      </c>
      <c r="R8">
        <v>1</v>
      </c>
      <c r="U8">
        <v>1</v>
      </c>
      <c r="V8">
        <v>1</v>
      </c>
      <c r="Y8">
        <v>1</v>
      </c>
      <c r="AA8">
        <v>1</v>
      </c>
      <c r="AD8">
        <v>1</v>
      </c>
      <c r="AE8">
        <f t="shared" si="0"/>
        <v>14</v>
      </c>
      <c r="AF8" s="17">
        <f t="shared" si="1"/>
        <v>0.48275862068965519</v>
      </c>
    </row>
    <row r="9" spans="1:32">
      <c r="A9" s="1" t="s">
        <v>9</v>
      </c>
      <c r="B9">
        <v>1</v>
      </c>
      <c r="G9">
        <v>1</v>
      </c>
      <c r="H9">
        <v>1</v>
      </c>
      <c r="J9">
        <v>1</v>
      </c>
      <c r="O9">
        <v>1</v>
      </c>
      <c r="W9">
        <v>1</v>
      </c>
      <c r="X9">
        <v>1</v>
      </c>
      <c r="AD9">
        <v>1</v>
      </c>
      <c r="AE9">
        <f t="shared" si="0"/>
        <v>8</v>
      </c>
      <c r="AF9" s="17">
        <f t="shared" si="1"/>
        <v>0.27586206896551724</v>
      </c>
    </row>
    <row r="10" spans="1:32">
      <c r="A10" s="1" t="s">
        <v>13</v>
      </c>
      <c r="B10">
        <v>1</v>
      </c>
      <c r="C10">
        <v>1</v>
      </c>
      <c r="F10">
        <v>1</v>
      </c>
      <c r="H10">
        <v>1</v>
      </c>
      <c r="I10">
        <v>1</v>
      </c>
      <c r="K10">
        <v>1</v>
      </c>
      <c r="L10">
        <v>1</v>
      </c>
      <c r="M10">
        <v>1</v>
      </c>
      <c r="O10">
        <v>1</v>
      </c>
      <c r="P10">
        <v>1</v>
      </c>
      <c r="Q10">
        <v>1</v>
      </c>
      <c r="R10">
        <v>1</v>
      </c>
      <c r="S10">
        <v>1</v>
      </c>
      <c r="T10">
        <v>1</v>
      </c>
      <c r="U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>
        <v>1</v>
      </c>
      <c r="AE10">
        <f t="shared" si="0"/>
        <v>22</v>
      </c>
      <c r="AF10" s="17">
        <f t="shared" si="1"/>
        <v>0.75862068965517238</v>
      </c>
    </row>
    <row r="11" spans="1:32">
      <c r="A11" s="1" t="s">
        <v>4</v>
      </c>
      <c r="D11">
        <v>1</v>
      </c>
      <c r="I11">
        <v>1</v>
      </c>
      <c r="M11">
        <v>1</v>
      </c>
      <c r="Q11">
        <v>1</v>
      </c>
      <c r="S11">
        <v>1</v>
      </c>
      <c r="X11">
        <v>1</v>
      </c>
      <c r="AE11">
        <f t="shared" si="0"/>
        <v>6</v>
      </c>
      <c r="AF11" s="17">
        <f t="shared" si="1"/>
        <v>0.20689655172413793</v>
      </c>
    </row>
    <row r="12" spans="1:32">
      <c r="A12" s="1" t="s">
        <v>8</v>
      </c>
      <c r="C12">
        <v>1</v>
      </c>
      <c r="D12">
        <v>1</v>
      </c>
      <c r="E12">
        <v>1</v>
      </c>
      <c r="F12">
        <v>1</v>
      </c>
      <c r="G12">
        <v>1</v>
      </c>
      <c r="J12">
        <v>1</v>
      </c>
      <c r="K12">
        <v>1</v>
      </c>
      <c r="L12">
        <v>1</v>
      </c>
      <c r="P12">
        <v>1</v>
      </c>
      <c r="Q12">
        <v>1</v>
      </c>
      <c r="R12">
        <v>1</v>
      </c>
      <c r="S12">
        <v>1</v>
      </c>
      <c r="T12">
        <v>1</v>
      </c>
      <c r="V12">
        <v>1</v>
      </c>
      <c r="W12">
        <v>1</v>
      </c>
      <c r="X12">
        <v>1</v>
      </c>
      <c r="AA12">
        <v>1</v>
      </c>
      <c r="AB12">
        <v>1</v>
      </c>
      <c r="AC12">
        <v>1</v>
      </c>
      <c r="AD12">
        <v>1</v>
      </c>
      <c r="AE12">
        <f t="shared" si="0"/>
        <v>20</v>
      </c>
      <c r="AF12" s="17">
        <f t="shared" si="1"/>
        <v>0.68965517241379315</v>
      </c>
    </row>
    <row r="13" spans="1:32">
      <c r="A13" s="1" t="s">
        <v>5</v>
      </c>
      <c r="B13">
        <v>1</v>
      </c>
      <c r="E13">
        <v>1</v>
      </c>
      <c r="G13">
        <v>1</v>
      </c>
      <c r="Q13">
        <v>1</v>
      </c>
      <c r="R13">
        <v>1</v>
      </c>
      <c r="T13">
        <v>1</v>
      </c>
      <c r="U13">
        <v>1</v>
      </c>
      <c r="V13">
        <v>1</v>
      </c>
      <c r="W13">
        <v>1</v>
      </c>
      <c r="AA13">
        <v>1</v>
      </c>
      <c r="AC13">
        <v>1</v>
      </c>
      <c r="AE13">
        <f t="shared" si="0"/>
        <v>11</v>
      </c>
      <c r="AF13" s="17">
        <f t="shared" si="1"/>
        <v>0.37931034482758619</v>
      </c>
    </row>
    <row r="14" spans="1:32">
      <c r="A14" s="1" t="s">
        <v>0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>
        <v>1</v>
      </c>
      <c r="AE14">
        <f t="shared" si="0"/>
        <v>29</v>
      </c>
      <c r="AF14" s="17">
        <f t="shared" si="1"/>
        <v>1</v>
      </c>
    </row>
    <row r="15" spans="1:32">
      <c r="A15" s="1" t="s">
        <v>7</v>
      </c>
      <c r="C15">
        <v>1</v>
      </c>
      <c r="D15">
        <v>1</v>
      </c>
      <c r="E15">
        <v>1</v>
      </c>
      <c r="F15">
        <v>1</v>
      </c>
      <c r="G15">
        <v>1</v>
      </c>
      <c r="I15">
        <v>1</v>
      </c>
      <c r="J15">
        <v>1</v>
      </c>
      <c r="L15">
        <v>1</v>
      </c>
      <c r="M15">
        <v>1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Y15">
        <v>1</v>
      </c>
      <c r="AC15">
        <v>1</v>
      </c>
      <c r="AE15">
        <f t="shared" si="0"/>
        <v>18</v>
      </c>
      <c r="AF15" s="17">
        <f t="shared" si="1"/>
        <v>0.62068965517241381</v>
      </c>
    </row>
    <row r="16" spans="1:32">
      <c r="A16" s="1" t="s">
        <v>10</v>
      </c>
      <c r="B16">
        <v>1</v>
      </c>
      <c r="C16">
        <v>1</v>
      </c>
      <c r="G16">
        <v>1</v>
      </c>
      <c r="H16">
        <v>1</v>
      </c>
      <c r="I16">
        <v>1</v>
      </c>
      <c r="J16">
        <v>1</v>
      </c>
      <c r="M16">
        <v>1</v>
      </c>
      <c r="N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Z16">
        <v>1</v>
      </c>
      <c r="AB16">
        <v>1</v>
      </c>
      <c r="AC16">
        <v>1</v>
      </c>
      <c r="AD16">
        <v>1</v>
      </c>
      <c r="AE16">
        <f t="shared" si="0"/>
        <v>18</v>
      </c>
      <c r="AF16" s="17">
        <f t="shared" si="1"/>
        <v>0.62068965517241381</v>
      </c>
    </row>
    <row r="17" spans="1:34">
      <c r="A17" s="1" t="s">
        <v>12</v>
      </c>
      <c r="B17">
        <v>1</v>
      </c>
      <c r="C17">
        <v>1</v>
      </c>
      <c r="E17">
        <v>1</v>
      </c>
      <c r="F17">
        <v>1</v>
      </c>
      <c r="G17">
        <v>1</v>
      </c>
      <c r="J17">
        <v>1</v>
      </c>
      <c r="L17">
        <v>1</v>
      </c>
      <c r="N17">
        <v>1</v>
      </c>
      <c r="Q17">
        <v>1</v>
      </c>
      <c r="R17">
        <v>1</v>
      </c>
      <c r="S17">
        <v>1</v>
      </c>
      <c r="U17">
        <v>1</v>
      </c>
      <c r="V17">
        <v>1</v>
      </c>
      <c r="X17">
        <v>1</v>
      </c>
      <c r="AA17">
        <v>1</v>
      </c>
      <c r="AE17">
        <f t="shared" si="0"/>
        <v>15</v>
      </c>
      <c r="AF17" s="17">
        <f t="shared" si="1"/>
        <v>0.51724137931034486</v>
      </c>
    </row>
    <row r="18" spans="1:34">
      <c r="A18" s="1" t="s">
        <v>16</v>
      </c>
      <c r="B18">
        <v>1</v>
      </c>
      <c r="C18">
        <v>1</v>
      </c>
      <c r="F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O18">
        <v>1</v>
      </c>
      <c r="P18">
        <v>1</v>
      </c>
      <c r="R18">
        <v>1</v>
      </c>
      <c r="S18">
        <v>1</v>
      </c>
      <c r="T18">
        <v>1</v>
      </c>
      <c r="V18">
        <v>1</v>
      </c>
      <c r="Y18">
        <v>1</v>
      </c>
      <c r="AA18">
        <v>1</v>
      </c>
      <c r="AB18">
        <v>1</v>
      </c>
      <c r="AC18">
        <v>1</v>
      </c>
      <c r="AE18">
        <f t="shared" si="0"/>
        <v>19</v>
      </c>
      <c r="AF18" s="17">
        <f t="shared" si="1"/>
        <v>0.65517241379310343</v>
      </c>
    </row>
    <row r="19" spans="1:34">
      <c r="A19" s="1" t="s">
        <v>2</v>
      </c>
      <c r="B19">
        <v>0</v>
      </c>
      <c r="E19">
        <v>1</v>
      </c>
      <c r="F19">
        <v>1</v>
      </c>
      <c r="G19">
        <v>1</v>
      </c>
      <c r="J19">
        <v>1</v>
      </c>
      <c r="L19">
        <v>1</v>
      </c>
      <c r="R19">
        <v>1</v>
      </c>
      <c r="W19">
        <v>1</v>
      </c>
      <c r="AA19">
        <v>1</v>
      </c>
      <c r="AC19">
        <v>1</v>
      </c>
      <c r="AE19">
        <f t="shared" si="0"/>
        <v>9</v>
      </c>
      <c r="AF19" s="17">
        <f t="shared" si="1"/>
        <v>0.31034482758620691</v>
      </c>
      <c r="AG19" t="s">
        <v>180</v>
      </c>
      <c r="AH19" t="s">
        <v>181</v>
      </c>
    </row>
    <row r="20" spans="1:34">
      <c r="B20">
        <f>SUM(B2:B19)</f>
        <v>13</v>
      </c>
      <c r="C20">
        <f t="shared" ref="C20:AD20" si="2">SUM(C2:C19)</f>
        <v>11</v>
      </c>
      <c r="D20">
        <f t="shared" si="2"/>
        <v>7</v>
      </c>
      <c r="E20">
        <f t="shared" si="2"/>
        <v>9</v>
      </c>
      <c r="F20">
        <f t="shared" si="2"/>
        <v>10</v>
      </c>
      <c r="G20">
        <f t="shared" si="2"/>
        <v>10</v>
      </c>
      <c r="H20">
        <f t="shared" si="2"/>
        <v>8</v>
      </c>
      <c r="I20">
        <f t="shared" si="2"/>
        <v>8</v>
      </c>
      <c r="J20">
        <f t="shared" si="2"/>
        <v>13</v>
      </c>
      <c r="K20">
        <f t="shared" si="2"/>
        <v>10</v>
      </c>
      <c r="L20">
        <f t="shared" si="2"/>
        <v>10</v>
      </c>
      <c r="M20">
        <f t="shared" si="2"/>
        <v>9</v>
      </c>
      <c r="N20">
        <f t="shared" si="2"/>
        <v>8</v>
      </c>
      <c r="O20">
        <f t="shared" si="2"/>
        <v>7</v>
      </c>
      <c r="P20">
        <f t="shared" si="2"/>
        <v>6</v>
      </c>
      <c r="Q20">
        <f t="shared" si="2"/>
        <v>11</v>
      </c>
      <c r="R20">
        <f t="shared" si="2"/>
        <v>15</v>
      </c>
      <c r="S20">
        <f t="shared" si="2"/>
        <v>12</v>
      </c>
      <c r="T20">
        <f t="shared" si="2"/>
        <v>9</v>
      </c>
      <c r="U20">
        <f t="shared" si="2"/>
        <v>12</v>
      </c>
      <c r="V20">
        <f t="shared" si="2"/>
        <v>12</v>
      </c>
      <c r="W20">
        <f t="shared" si="2"/>
        <v>8</v>
      </c>
      <c r="X20">
        <f t="shared" si="2"/>
        <v>9</v>
      </c>
      <c r="Y20">
        <f t="shared" si="2"/>
        <v>7</v>
      </c>
      <c r="Z20">
        <f t="shared" si="2"/>
        <v>4</v>
      </c>
      <c r="AA20">
        <f t="shared" si="2"/>
        <v>12</v>
      </c>
      <c r="AB20">
        <f t="shared" si="2"/>
        <v>7</v>
      </c>
      <c r="AC20">
        <f t="shared" si="2"/>
        <v>11</v>
      </c>
      <c r="AD20">
        <f t="shared" si="2"/>
        <v>8</v>
      </c>
      <c r="AE20" s="21">
        <f>AVERAGE(B20:AD20)</f>
        <v>9.5172413793103452</v>
      </c>
      <c r="AF20" s="31"/>
      <c r="AG20" s="21">
        <f>STDEV(B20:AD20)</f>
        <v>2.443953028178095</v>
      </c>
      <c r="AH20">
        <v>0.89</v>
      </c>
    </row>
    <row r="21" spans="1:34">
      <c r="AF21" s="32"/>
      <c r="AH21" s="22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zoomScale="150" zoomScaleNormal="150" zoomScalePageLayoutView="150" workbookViewId="0">
      <pane xSplit="1" topLeftCell="S1" activePane="topRight" state="frozen"/>
      <selection pane="topRight" activeCell="W20" sqref="W20"/>
    </sheetView>
  </sheetViews>
  <sheetFormatPr baseColWidth="10" defaultRowHeight="15" x14ac:dyDescent="0"/>
  <cols>
    <col min="1" max="1" width="7.83203125" bestFit="1" customWidth="1"/>
    <col min="2" max="2" width="6.6640625" bestFit="1" customWidth="1"/>
    <col min="3" max="3" width="8.5" bestFit="1" customWidth="1"/>
    <col min="4" max="4" width="9.33203125" bestFit="1" customWidth="1"/>
    <col min="5" max="5" width="7.6640625" bestFit="1" customWidth="1"/>
    <col min="6" max="6" width="9.83203125" bestFit="1" customWidth="1"/>
    <col min="7" max="7" width="11" bestFit="1" customWidth="1"/>
    <col min="8" max="8" width="6.5" bestFit="1" customWidth="1"/>
    <col min="9" max="9" width="9.83203125" bestFit="1" customWidth="1"/>
    <col min="10" max="10" width="7.33203125" bestFit="1" customWidth="1"/>
    <col min="11" max="11" width="8" bestFit="1" customWidth="1"/>
    <col min="12" max="12" width="9.6640625" bestFit="1" customWidth="1"/>
    <col min="13" max="13" width="7.5" bestFit="1" customWidth="1"/>
    <col min="14" max="14" width="9.1640625" bestFit="1" customWidth="1"/>
    <col min="15" max="15" width="7.6640625" bestFit="1" customWidth="1"/>
    <col min="16" max="16" width="10" bestFit="1" customWidth="1"/>
    <col min="17" max="17" width="10.1640625" bestFit="1" customWidth="1"/>
    <col min="18" max="18" width="9.83203125" bestFit="1" customWidth="1"/>
    <col min="19" max="20" width="8" customWidth="1"/>
  </cols>
  <sheetData>
    <row r="1" spans="1:20">
      <c r="B1" t="s">
        <v>412</v>
      </c>
      <c r="C1" t="s">
        <v>115</v>
      </c>
      <c r="D1" t="s">
        <v>413</v>
      </c>
      <c r="E1" t="s">
        <v>349</v>
      </c>
      <c r="F1" t="s">
        <v>414</v>
      </c>
      <c r="G1" t="s">
        <v>415</v>
      </c>
      <c r="H1" t="s">
        <v>303</v>
      </c>
      <c r="I1" t="s">
        <v>304</v>
      </c>
      <c r="J1" t="s">
        <v>416</v>
      </c>
      <c r="K1" t="s">
        <v>417</v>
      </c>
      <c r="L1" t="s">
        <v>164</v>
      </c>
      <c r="M1" t="s">
        <v>205</v>
      </c>
      <c r="N1" t="s">
        <v>288</v>
      </c>
      <c r="O1" t="s">
        <v>418</v>
      </c>
      <c r="P1" t="s">
        <v>419</v>
      </c>
      <c r="Q1" t="s">
        <v>90</v>
      </c>
      <c r="R1" t="s">
        <v>406</v>
      </c>
    </row>
    <row r="2" spans="1:20">
      <c r="A2" s="1" t="s">
        <v>11</v>
      </c>
      <c r="E2">
        <v>1</v>
      </c>
      <c r="H2">
        <v>1</v>
      </c>
      <c r="K2">
        <v>1</v>
      </c>
      <c r="L2">
        <v>1</v>
      </c>
      <c r="M2">
        <v>1</v>
      </c>
      <c r="N2">
        <v>1</v>
      </c>
      <c r="O2">
        <v>1</v>
      </c>
      <c r="S2">
        <f t="shared" ref="S2:S13" si="0">SUM(B2:R2)</f>
        <v>7</v>
      </c>
      <c r="T2" s="6">
        <f>S2/17</f>
        <v>0.41176470588235292</v>
      </c>
    </row>
    <row r="3" spans="1:20">
      <c r="A3" s="1" t="s">
        <v>15</v>
      </c>
      <c r="F3">
        <v>1</v>
      </c>
      <c r="H3">
        <v>1</v>
      </c>
      <c r="I3">
        <v>1</v>
      </c>
      <c r="K3">
        <v>1</v>
      </c>
      <c r="L3">
        <v>1</v>
      </c>
      <c r="O3">
        <v>1</v>
      </c>
      <c r="P3">
        <v>1</v>
      </c>
      <c r="R3">
        <v>1</v>
      </c>
      <c r="S3">
        <f t="shared" si="0"/>
        <v>8</v>
      </c>
      <c r="T3" s="7">
        <f t="shared" ref="T3:T19" si="1">S3/17</f>
        <v>0.47058823529411764</v>
      </c>
    </row>
    <row r="4" spans="1:20">
      <c r="A4" s="1" t="s">
        <v>14</v>
      </c>
      <c r="B4">
        <v>1</v>
      </c>
      <c r="C4">
        <v>1</v>
      </c>
      <c r="D4">
        <v>1</v>
      </c>
      <c r="E4">
        <v>1</v>
      </c>
      <c r="F4">
        <v>1</v>
      </c>
      <c r="G4">
        <v>1</v>
      </c>
      <c r="H4">
        <v>1</v>
      </c>
      <c r="I4">
        <v>1</v>
      </c>
      <c r="J4">
        <v>1</v>
      </c>
      <c r="K4">
        <v>1</v>
      </c>
      <c r="L4">
        <v>1</v>
      </c>
      <c r="M4">
        <v>1</v>
      </c>
      <c r="N4">
        <v>1</v>
      </c>
      <c r="O4">
        <v>1</v>
      </c>
      <c r="P4">
        <v>1</v>
      </c>
      <c r="Q4">
        <v>1</v>
      </c>
      <c r="R4">
        <v>1</v>
      </c>
      <c r="S4">
        <f t="shared" si="0"/>
        <v>17</v>
      </c>
      <c r="T4" s="7">
        <f t="shared" si="1"/>
        <v>1</v>
      </c>
    </row>
    <row r="5" spans="1:20">
      <c r="A5" s="1" t="s">
        <v>3</v>
      </c>
      <c r="C5">
        <v>1</v>
      </c>
      <c r="D5">
        <v>1</v>
      </c>
      <c r="E5">
        <v>1</v>
      </c>
      <c r="F5">
        <v>1</v>
      </c>
      <c r="H5">
        <v>1</v>
      </c>
      <c r="J5">
        <v>1</v>
      </c>
      <c r="N5">
        <v>1</v>
      </c>
      <c r="O5">
        <v>1</v>
      </c>
      <c r="S5">
        <f t="shared" si="0"/>
        <v>8</v>
      </c>
      <c r="T5" s="7">
        <f t="shared" si="1"/>
        <v>0.47058823529411764</v>
      </c>
    </row>
    <row r="6" spans="1:20">
      <c r="A6" s="1" t="s">
        <v>17</v>
      </c>
      <c r="B6">
        <v>1</v>
      </c>
      <c r="C6">
        <v>1</v>
      </c>
      <c r="E6">
        <v>1</v>
      </c>
      <c r="S6">
        <f t="shared" si="0"/>
        <v>3</v>
      </c>
      <c r="T6" s="7">
        <f t="shared" si="1"/>
        <v>0.17647058823529413</v>
      </c>
    </row>
    <row r="7" spans="1:20">
      <c r="A7" s="1" t="s">
        <v>6</v>
      </c>
      <c r="C7">
        <v>1</v>
      </c>
      <c r="D7">
        <v>1</v>
      </c>
      <c r="E7">
        <v>1</v>
      </c>
      <c r="F7">
        <v>1</v>
      </c>
      <c r="G7">
        <v>1</v>
      </c>
      <c r="H7">
        <v>1</v>
      </c>
      <c r="I7">
        <v>1</v>
      </c>
      <c r="J7">
        <v>1</v>
      </c>
      <c r="K7">
        <v>1</v>
      </c>
      <c r="L7">
        <v>1</v>
      </c>
      <c r="N7">
        <v>1</v>
      </c>
      <c r="O7">
        <v>1</v>
      </c>
      <c r="P7">
        <v>1</v>
      </c>
      <c r="Q7">
        <v>1</v>
      </c>
      <c r="R7">
        <v>1</v>
      </c>
      <c r="S7">
        <f t="shared" si="0"/>
        <v>15</v>
      </c>
      <c r="T7" s="7">
        <f t="shared" si="1"/>
        <v>0.88235294117647056</v>
      </c>
    </row>
    <row r="8" spans="1:20">
      <c r="A8" s="1" t="s">
        <v>1</v>
      </c>
      <c r="B8">
        <v>1</v>
      </c>
      <c r="D8">
        <v>1</v>
      </c>
      <c r="E8">
        <v>1</v>
      </c>
      <c r="F8">
        <v>1</v>
      </c>
      <c r="G8">
        <v>1</v>
      </c>
      <c r="H8">
        <v>1</v>
      </c>
      <c r="I8">
        <v>1</v>
      </c>
      <c r="J8">
        <v>1</v>
      </c>
      <c r="L8">
        <v>1</v>
      </c>
      <c r="N8">
        <v>1</v>
      </c>
      <c r="O8">
        <v>1</v>
      </c>
      <c r="P8">
        <v>1</v>
      </c>
      <c r="Q8">
        <v>1</v>
      </c>
      <c r="S8">
        <f t="shared" si="0"/>
        <v>13</v>
      </c>
      <c r="T8" s="7">
        <f t="shared" si="1"/>
        <v>0.76470588235294112</v>
      </c>
    </row>
    <row r="9" spans="1:20">
      <c r="A9" s="1" t="s">
        <v>9</v>
      </c>
      <c r="B9">
        <v>1</v>
      </c>
      <c r="C9">
        <v>1</v>
      </c>
      <c r="D9">
        <v>1</v>
      </c>
      <c r="E9">
        <v>1</v>
      </c>
      <c r="H9">
        <v>1</v>
      </c>
      <c r="L9">
        <v>1</v>
      </c>
      <c r="M9">
        <v>1</v>
      </c>
      <c r="O9">
        <v>1</v>
      </c>
      <c r="P9">
        <v>1</v>
      </c>
      <c r="S9">
        <f t="shared" si="0"/>
        <v>9</v>
      </c>
      <c r="T9" s="7">
        <f t="shared" si="1"/>
        <v>0.52941176470588236</v>
      </c>
    </row>
    <row r="10" spans="1:20">
      <c r="A10" s="1" t="s">
        <v>13</v>
      </c>
      <c r="C10">
        <v>1</v>
      </c>
      <c r="E10">
        <v>1</v>
      </c>
      <c r="F10">
        <v>1</v>
      </c>
      <c r="I10">
        <v>1</v>
      </c>
      <c r="K10">
        <v>1</v>
      </c>
      <c r="N10">
        <v>1</v>
      </c>
      <c r="O10">
        <v>1</v>
      </c>
      <c r="P10">
        <v>1</v>
      </c>
      <c r="S10">
        <f t="shared" si="0"/>
        <v>8</v>
      </c>
      <c r="T10" s="7">
        <f t="shared" si="1"/>
        <v>0.47058823529411764</v>
      </c>
    </row>
    <row r="11" spans="1:20">
      <c r="A11" s="1" t="s">
        <v>4</v>
      </c>
      <c r="B11">
        <v>1</v>
      </c>
      <c r="E11">
        <v>1</v>
      </c>
      <c r="G11">
        <v>1</v>
      </c>
      <c r="H11">
        <v>1</v>
      </c>
      <c r="J11">
        <v>1</v>
      </c>
      <c r="O11">
        <v>1</v>
      </c>
      <c r="Q11">
        <v>1</v>
      </c>
      <c r="S11">
        <f t="shared" si="0"/>
        <v>7</v>
      </c>
      <c r="T11" s="7">
        <f t="shared" si="1"/>
        <v>0.41176470588235292</v>
      </c>
    </row>
    <row r="12" spans="1:20">
      <c r="A12" s="1" t="s">
        <v>8</v>
      </c>
      <c r="B12">
        <v>1</v>
      </c>
      <c r="D12">
        <v>1</v>
      </c>
      <c r="E12">
        <v>1</v>
      </c>
      <c r="F12">
        <v>1</v>
      </c>
      <c r="G12">
        <v>1</v>
      </c>
      <c r="H12">
        <v>1</v>
      </c>
      <c r="I12">
        <v>1</v>
      </c>
      <c r="J12">
        <v>1</v>
      </c>
      <c r="K12">
        <v>1</v>
      </c>
      <c r="L12">
        <v>1</v>
      </c>
      <c r="N12">
        <v>1</v>
      </c>
      <c r="P12">
        <v>1</v>
      </c>
      <c r="Q12">
        <v>1</v>
      </c>
      <c r="R12">
        <v>1</v>
      </c>
      <c r="S12">
        <f t="shared" si="0"/>
        <v>14</v>
      </c>
      <c r="T12" s="7">
        <f t="shared" si="1"/>
        <v>0.82352941176470584</v>
      </c>
    </row>
    <row r="13" spans="1:20">
      <c r="A13" s="1" t="s">
        <v>5</v>
      </c>
      <c r="B13">
        <v>1</v>
      </c>
      <c r="D13">
        <v>1</v>
      </c>
      <c r="E13">
        <v>1</v>
      </c>
      <c r="J13">
        <v>1</v>
      </c>
      <c r="M13">
        <v>1</v>
      </c>
      <c r="N13">
        <v>1</v>
      </c>
      <c r="S13">
        <f t="shared" si="0"/>
        <v>6</v>
      </c>
      <c r="T13" s="7">
        <f t="shared" si="1"/>
        <v>0.35294117647058826</v>
      </c>
    </row>
    <row r="14" spans="1:20">
      <c r="A14" s="1" t="s">
        <v>0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f>SUM(B14:R14)</f>
        <v>17</v>
      </c>
      <c r="T14" s="7">
        <f t="shared" si="1"/>
        <v>1</v>
      </c>
    </row>
    <row r="15" spans="1:20">
      <c r="A15" s="1" t="s">
        <v>7</v>
      </c>
      <c r="C15">
        <v>1</v>
      </c>
      <c r="F15">
        <v>1</v>
      </c>
      <c r="G15">
        <v>1</v>
      </c>
      <c r="I15">
        <v>1</v>
      </c>
      <c r="J15">
        <v>1</v>
      </c>
      <c r="K15">
        <v>1</v>
      </c>
      <c r="L15">
        <v>1</v>
      </c>
      <c r="N15">
        <v>1</v>
      </c>
      <c r="S15">
        <f t="shared" ref="S15:S19" si="2">SUM(B15:R15)</f>
        <v>8</v>
      </c>
      <c r="T15" s="7">
        <f t="shared" si="1"/>
        <v>0.47058823529411764</v>
      </c>
    </row>
    <row r="16" spans="1:20">
      <c r="A16" s="1" t="s">
        <v>10</v>
      </c>
      <c r="B16">
        <v>1</v>
      </c>
      <c r="E16">
        <v>1</v>
      </c>
      <c r="G16">
        <v>1</v>
      </c>
      <c r="L16">
        <v>1</v>
      </c>
      <c r="O16">
        <v>1</v>
      </c>
      <c r="P16">
        <v>1</v>
      </c>
      <c r="R16">
        <v>1</v>
      </c>
      <c r="S16">
        <f t="shared" si="2"/>
        <v>7</v>
      </c>
      <c r="T16" s="7">
        <f t="shared" si="1"/>
        <v>0.41176470588235292</v>
      </c>
    </row>
    <row r="17" spans="1:20">
      <c r="A17" s="1" t="s">
        <v>12</v>
      </c>
      <c r="D17">
        <v>1</v>
      </c>
      <c r="E17">
        <v>1</v>
      </c>
      <c r="F17">
        <v>1</v>
      </c>
      <c r="H17">
        <v>1</v>
      </c>
      <c r="I17">
        <v>1</v>
      </c>
      <c r="J17">
        <v>1</v>
      </c>
      <c r="K17">
        <v>1</v>
      </c>
      <c r="L17">
        <v>1</v>
      </c>
      <c r="N17">
        <v>1</v>
      </c>
      <c r="P17">
        <v>1</v>
      </c>
      <c r="Q17">
        <v>1</v>
      </c>
      <c r="R17">
        <v>1</v>
      </c>
      <c r="S17">
        <f t="shared" si="2"/>
        <v>12</v>
      </c>
      <c r="T17" s="7">
        <f t="shared" si="1"/>
        <v>0.70588235294117652</v>
      </c>
    </row>
    <row r="18" spans="1:20">
      <c r="A18" s="1" t="s">
        <v>16</v>
      </c>
      <c r="B18">
        <v>1</v>
      </c>
      <c r="C18">
        <v>1</v>
      </c>
      <c r="D18">
        <v>1</v>
      </c>
      <c r="E18">
        <v>1</v>
      </c>
      <c r="F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f t="shared" si="2"/>
        <v>17</v>
      </c>
      <c r="T18" s="7">
        <f t="shared" si="1"/>
        <v>1</v>
      </c>
    </row>
    <row r="19" spans="1:20">
      <c r="A19" s="1" t="s">
        <v>2</v>
      </c>
      <c r="B19">
        <v>0</v>
      </c>
      <c r="C19">
        <v>1</v>
      </c>
      <c r="D19">
        <v>1</v>
      </c>
      <c r="E19">
        <v>1</v>
      </c>
      <c r="F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P19">
        <v>1</v>
      </c>
      <c r="S19">
        <f t="shared" si="2"/>
        <v>11</v>
      </c>
      <c r="T19" s="7">
        <f t="shared" si="1"/>
        <v>0.6470588235294118</v>
      </c>
    </row>
    <row r="20" spans="1:20" s="2" customFormat="1">
      <c r="B20" s="2">
        <f>SUM(B2:B19)</f>
        <v>10</v>
      </c>
      <c r="C20" s="2">
        <f t="shared" ref="C20:R20" si="3">SUM(C2:C19)</f>
        <v>10</v>
      </c>
      <c r="D20" s="2">
        <f t="shared" si="3"/>
        <v>11</v>
      </c>
      <c r="E20" s="2">
        <f t="shared" si="3"/>
        <v>16</v>
      </c>
      <c r="F20" s="2">
        <f t="shared" si="3"/>
        <v>12</v>
      </c>
      <c r="G20" s="2">
        <f t="shared" si="3"/>
        <v>9</v>
      </c>
      <c r="H20" s="2">
        <f t="shared" si="3"/>
        <v>12</v>
      </c>
      <c r="I20" s="2">
        <f t="shared" si="3"/>
        <v>11</v>
      </c>
      <c r="J20" s="2">
        <f t="shared" si="3"/>
        <v>12</v>
      </c>
      <c r="K20" s="2">
        <f t="shared" si="3"/>
        <v>11</v>
      </c>
      <c r="L20" s="2">
        <f t="shared" si="3"/>
        <v>13</v>
      </c>
      <c r="M20" s="2">
        <f t="shared" si="3"/>
        <v>7</v>
      </c>
      <c r="N20" s="2">
        <f t="shared" si="3"/>
        <v>13</v>
      </c>
      <c r="O20" s="2">
        <f t="shared" si="3"/>
        <v>12</v>
      </c>
      <c r="P20" s="2">
        <f t="shared" si="3"/>
        <v>12</v>
      </c>
      <c r="Q20" s="2">
        <f t="shared" si="3"/>
        <v>8</v>
      </c>
      <c r="R20" s="2">
        <f t="shared" si="3"/>
        <v>8</v>
      </c>
      <c r="S20" s="23">
        <f>AVERAGE(B20:R20)</f>
        <v>11</v>
      </c>
      <c r="T20" s="34"/>
    </row>
    <row r="21" spans="1:20">
      <c r="S21" s="21">
        <f>STDEV(B20:R20)</f>
        <v>2.2079402165819619</v>
      </c>
      <c r="T21" s="35"/>
    </row>
    <row r="22" spans="1:20">
      <c r="S22" s="21">
        <f>CONFIDENCE(0.05, S21, 17)</f>
        <v>1.0495688680956201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1"/>
  <sheetViews>
    <sheetView zoomScale="150" zoomScaleNormal="150" zoomScalePageLayoutView="150" workbookViewId="0">
      <pane xSplit="1" topLeftCell="Y1" activePane="topRight" state="frozen"/>
      <selection pane="topRight" activeCell="AA23" sqref="AA23"/>
    </sheetView>
  </sheetViews>
  <sheetFormatPr baseColWidth="10" defaultRowHeight="15" x14ac:dyDescent="0"/>
  <cols>
    <col min="2" max="2" width="9.6640625" bestFit="1" customWidth="1"/>
    <col min="3" max="3" width="8.6640625" bestFit="1" customWidth="1"/>
    <col min="4" max="4" width="9.5" bestFit="1" customWidth="1"/>
    <col min="5" max="5" width="8.6640625" bestFit="1" customWidth="1"/>
    <col min="6" max="6" width="9" bestFit="1" customWidth="1"/>
    <col min="7" max="7" width="7.1640625" bestFit="1" customWidth="1"/>
    <col min="8" max="8" width="10" bestFit="1" customWidth="1"/>
    <col min="9" max="9" width="12.1640625" bestFit="1" customWidth="1"/>
    <col min="10" max="10" width="7.6640625" bestFit="1" customWidth="1"/>
    <col min="11" max="11" width="7.1640625" bestFit="1" customWidth="1"/>
    <col min="12" max="12" width="7.5" bestFit="1" customWidth="1"/>
    <col min="13" max="13" width="6.5" bestFit="1" customWidth="1"/>
    <col min="15" max="15" width="9.5" bestFit="1" customWidth="1"/>
    <col min="16" max="16" width="6.5" bestFit="1" customWidth="1"/>
    <col min="17" max="17" width="8.5" bestFit="1" customWidth="1"/>
    <col min="18" max="18" width="6" bestFit="1" customWidth="1"/>
    <col min="19" max="19" width="6.6640625" bestFit="1" customWidth="1"/>
    <col min="20" max="20" width="7.83203125" customWidth="1"/>
    <col min="21" max="21" width="6.6640625" bestFit="1" customWidth="1"/>
    <col min="22" max="22" width="7.6640625" bestFit="1" customWidth="1"/>
    <col min="23" max="23" width="8.33203125" customWidth="1"/>
    <col min="24" max="24" width="7.83203125" bestFit="1" customWidth="1"/>
    <col min="25" max="25" width="8.6640625" bestFit="1" customWidth="1"/>
  </cols>
  <sheetData>
    <row r="1" spans="1:27">
      <c r="B1" t="s">
        <v>135</v>
      </c>
      <c r="C1" t="s">
        <v>136</v>
      </c>
      <c r="D1" t="s">
        <v>137</v>
      </c>
      <c r="E1" t="s">
        <v>138</v>
      </c>
      <c r="F1" t="s">
        <v>139</v>
      </c>
      <c r="G1" t="s">
        <v>140</v>
      </c>
      <c r="H1" t="s">
        <v>141</v>
      </c>
      <c r="I1" t="s">
        <v>143</v>
      </c>
      <c r="J1" t="s">
        <v>144</v>
      </c>
      <c r="K1" t="s">
        <v>145</v>
      </c>
      <c r="L1" t="s">
        <v>146</v>
      </c>
      <c r="M1" t="s">
        <v>147</v>
      </c>
      <c r="N1" t="s">
        <v>148</v>
      </c>
      <c r="O1" t="s">
        <v>149</v>
      </c>
      <c r="P1" t="s">
        <v>150</v>
      </c>
      <c r="Q1" t="s">
        <v>151</v>
      </c>
      <c r="R1" t="s">
        <v>152</v>
      </c>
      <c r="S1" t="s">
        <v>153</v>
      </c>
      <c r="T1" t="s">
        <v>154</v>
      </c>
      <c r="U1" t="s">
        <v>108</v>
      </c>
      <c r="V1" t="s">
        <v>155</v>
      </c>
      <c r="W1" t="s">
        <v>156</v>
      </c>
      <c r="X1" t="s">
        <v>157</v>
      </c>
      <c r="Y1" t="s">
        <v>158</v>
      </c>
    </row>
    <row r="2" spans="1:27">
      <c r="A2" s="1" t="s">
        <v>11</v>
      </c>
      <c r="B2">
        <v>1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1</v>
      </c>
      <c r="T2">
        <v>1</v>
      </c>
      <c r="U2">
        <v>1</v>
      </c>
      <c r="W2">
        <v>1</v>
      </c>
      <c r="X2">
        <v>1</v>
      </c>
      <c r="Y2">
        <v>1</v>
      </c>
      <c r="Z2" s="2">
        <f t="shared" ref="Z2:Z4" si="0">SUM(B2:Y2)</f>
        <v>22</v>
      </c>
      <c r="AA2" s="14">
        <f>Z2/24</f>
        <v>0.91666666666666663</v>
      </c>
    </row>
    <row r="3" spans="1:27">
      <c r="A3" s="1" t="s">
        <v>15</v>
      </c>
      <c r="D3">
        <v>1</v>
      </c>
      <c r="F3">
        <v>1</v>
      </c>
      <c r="H3">
        <v>1</v>
      </c>
      <c r="J3">
        <v>1</v>
      </c>
      <c r="L3">
        <v>1</v>
      </c>
      <c r="M3">
        <v>1</v>
      </c>
      <c r="O3">
        <v>1</v>
      </c>
      <c r="U3">
        <v>1</v>
      </c>
      <c r="V3">
        <v>1</v>
      </c>
      <c r="X3">
        <v>1</v>
      </c>
      <c r="Z3" s="2">
        <f t="shared" si="0"/>
        <v>10</v>
      </c>
      <c r="AA3" s="15">
        <f t="shared" ref="AA3:AA19" si="1">Z3/24</f>
        <v>0.41666666666666669</v>
      </c>
    </row>
    <row r="4" spans="1:27">
      <c r="A4" s="1" t="s">
        <v>14</v>
      </c>
      <c r="B4">
        <v>1</v>
      </c>
      <c r="D4">
        <v>1</v>
      </c>
      <c r="E4">
        <v>1</v>
      </c>
      <c r="J4">
        <v>1</v>
      </c>
      <c r="Z4" s="2">
        <f t="shared" si="0"/>
        <v>4</v>
      </c>
      <c r="AA4" s="15">
        <f t="shared" si="1"/>
        <v>0.16666666666666666</v>
      </c>
    </row>
    <row r="5" spans="1:27">
      <c r="A5" s="1" t="s">
        <v>3</v>
      </c>
      <c r="B5">
        <v>1</v>
      </c>
      <c r="C5">
        <v>1</v>
      </c>
      <c r="D5">
        <v>1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P5">
        <v>1</v>
      </c>
      <c r="Q5">
        <v>1</v>
      </c>
      <c r="R5">
        <v>1</v>
      </c>
      <c r="S5">
        <v>1</v>
      </c>
      <c r="T5">
        <v>1</v>
      </c>
      <c r="U5">
        <v>1</v>
      </c>
      <c r="V5">
        <v>1</v>
      </c>
      <c r="W5">
        <v>1</v>
      </c>
      <c r="X5">
        <v>1</v>
      </c>
      <c r="Y5">
        <v>1</v>
      </c>
      <c r="Z5" s="2">
        <f>SUM(B5:Y5)</f>
        <v>24</v>
      </c>
      <c r="AA5" s="15">
        <f t="shared" si="1"/>
        <v>1</v>
      </c>
    </row>
    <row r="6" spans="1:27">
      <c r="A6" s="1" t="s">
        <v>17</v>
      </c>
      <c r="C6">
        <v>1</v>
      </c>
      <c r="L6">
        <v>1</v>
      </c>
      <c r="Z6" s="2">
        <f t="shared" ref="Z6:Z19" si="2">SUM(B6:Y6)</f>
        <v>2</v>
      </c>
      <c r="AA6" s="15">
        <f t="shared" si="1"/>
        <v>8.3333333333333329E-2</v>
      </c>
    </row>
    <row r="7" spans="1:27">
      <c r="A7" s="1" t="s">
        <v>6</v>
      </c>
      <c r="B7">
        <v>1</v>
      </c>
      <c r="D7">
        <v>1</v>
      </c>
      <c r="E7">
        <v>1</v>
      </c>
      <c r="I7">
        <v>1</v>
      </c>
      <c r="J7">
        <v>1</v>
      </c>
      <c r="M7">
        <v>1</v>
      </c>
      <c r="P7">
        <v>1</v>
      </c>
      <c r="R7">
        <v>1</v>
      </c>
      <c r="S7">
        <v>1</v>
      </c>
      <c r="T7">
        <v>1</v>
      </c>
      <c r="Z7" s="2">
        <f t="shared" si="2"/>
        <v>10</v>
      </c>
      <c r="AA7" s="15">
        <f t="shared" si="1"/>
        <v>0.41666666666666669</v>
      </c>
    </row>
    <row r="8" spans="1:27">
      <c r="A8" s="1" t="s">
        <v>1</v>
      </c>
      <c r="B8">
        <v>1</v>
      </c>
      <c r="D8">
        <v>1</v>
      </c>
      <c r="E8">
        <v>1</v>
      </c>
      <c r="I8">
        <v>1</v>
      </c>
      <c r="J8">
        <v>1</v>
      </c>
      <c r="O8">
        <v>1</v>
      </c>
      <c r="Y8">
        <v>1</v>
      </c>
      <c r="Z8" s="2">
        <f t="shared" si="2"/>
        <v>7</v>
      </c>
      <c r="AA8" s="15">
        <f t="shared" si="1"/>
        <v>0.29166666666666669</v>
      </c>
    </row>
    <row r="9" spans="1:27">
      <c r="A9" s="1" t="s">
        <v>9</v>
      </c>
      <c r="D9">
        <v>1</v>
      </c>
      <c r="G9">
        <v>1</v>
      </c>
      <c r="H9">
        <v>1</v>
      </c>
      <c r="L9">
        <v>1</v>
      </c>
      <c r="V9">
        <v>1</v>
      </c>
      <c r="W9">
        <v>1</v>
      </c>
      <c r="X9">
        <v>1</v>
      </c>
      <c r="Y9">
        <v>1</v>
      </c>
      <c r="Z9" s="2">
        <f t="shared" si="2"/>
        <v>8</v>
      </c>
      <c r="AA9" s="15">
        <f t="shared" si="1"/>
        <v>0.33333333333333331</v>
      </c>
    </row>
    <row r="10" spans="1:27">
      <c r="A10" s="1" t="s">
        <v>13</v>
      </c>
      <c r="K10">
        <v>1</v>
      </c>
      <c r="U10">
        <v>1</v>
      </c>
      <c r="Z10" s="2">
        <f t="shared" si="2"/>
        <v>2</v>
      </c>
      <c r="AA10" s="15">
        <f t="shared" si="1"/>
        <v>8.3333333333333329E-2</v>
      </c>
    </row>
    <row r="11" spans="1:27">
      <c r="A11" s="1" t="s">
        <v>4</v>
      </c>
      <c r="D11">
        <v>1</v>
      </c>
      <c r="H11">
        <v>1</v>
      </c>
      <c r="Q11">
        <v>1</v>
      </c>
      <c r="X11">
        <v>1</v>
      </c>
      <c r="Z11" s="2">
        <f t="shared" si="2"/>
        <v>4</v>
      </c>
      <c r="AA11" s="15">
        <f t="shared" si="1"/>
        <v>0.16666666666666666</v>
      </c>
    </row>
    <row r="12" spans="1:27">
      <c r="A12" s="1" t="s">
        <v>8</v>
      </c>
      <c r="C12">
        <v>1</v>
      </c>
      <c r="E12">
        <v>1</v>
      </c>
      <c r="I12">
        <v>1</v>
      </c>
      <c r="J12">
        <v>1</v>
      </c>
      <c r="K12">
        <v>1</v>
      </c>
      <c r="Q12">
        <v>1</v>
      </c>
      <c r="S12">
        <v>1</v>
      </c>
      <c r="T12">
        <v>1</v>
      </c>
      <c r="V12">
        <v>1</v>
      </c>
      <c r="X12">
        <v>1</v>
      </c>
      <c r="Z12" s="2">
        <f t="shared" si="2"/>
        <v>10</v>
      </c>
      <c r="AA12" s="15">
        <f t="shared" si="1"/>
        <v>0.41666666666666669</v>
      </c>
    </row>
    <row r="13" spans="1:27">
      <c r="A13" s="1" t="s">
        <v>5</v>
      </c>
      <c r="E13">
        <v>1</v>
      </c>
      <c r="L13">
        <v>1</v>
      </c>
      <c r="Z13" s="2">
        <f t="shared" si="2"/>
        <v>2</v>
      </c>
      <c r="AA13" s="15">
        <f t="shared" si="1"/>
        <v>8.3333333333333329E-2</v>
      </c>
    </row>
    <row r="14" spans="1:27">
      <c r="A14" s="1" t="s">
        <v>0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 s="2">
        <f t="shared" si="2"/>
        <v>24</v>
      </c>
      <c r="AA14" s="15">
        <f t="shared" si="1"/>
        <v>1</v>
      </c>
    </row>
    <row r="15" spans="1:27">
      <c r="A15" s="1" t="s">
        <v>7</v>
      </c>
      <c r="H15">
        <v>1</v>
      </c>
      <c r="Q15">
        <v>1</v>
      </c>
      <c r="V15">
        <v>1</v>
      </c>
      <c r="W15">
        <v>1</v>
      </c>
      <c r="X15">
        <v>1</v>
      </c>
      <c r="Z15" s="2">
        <f t="shared" si="2"/>
        <v>5</v>
      </c>
      <c r="AA15" s="15">
        <f t="shared" si="1"/>
        <v>0.20833333333333334</v>
      </c>
    </row>
    <row r="16" spans="1:27">
      <c r="A16" s="1" t="s">
        <v>10</v>
      </c>
      <c r="E16">
        <v>1</v>
      </c>
      <c r="K16">
        <v>1</v>
      </c>
      <c r="T16">
        <v>1</v>
      </c>
      <c r="U16">
        <v>1</v>
      </c>
      <c r="Z16" s="2">
        <f t="shared" si="2"/>
        <v>4</v>
      </c>
      <c r="AA16" s="15">
        <f t="shared" si="1"/>
        <v>0.16666666666666666</v>
      </c>
    </row>
    <row r="17" spans="1:29">
      <c r="A17" s="1" t="s">
        <v>12</v>
      </c>
      <c r="B17">
        <v>1</v>
      </c>
      <c r="D17">
        <v>1</v>
      </c>
      <c r="E17">
        <v>1</v>
      </c>
      <c r="I17">
        <v>1</v>
      </c>
      <c r="J17">
        <v>1</v>
      </c>
      <c r="V17">
        <v>1</v>
      </c>
      <c r="Z17" s="2">
        <f t="shared" si="2"/>
        <v>6</v>
      </c>
      <c r="AA17" s="15">
        <f t="shared" si="1"/>
        <v>0.25</v>
      </c>
    </row>
    <row r="18" spans="1:29">
      <c r="A18" s="1" t="s">
        <v>16</v>
      </c>
      <c r="B18">
        <v>1</v>
      </c>
      <c r="C18">
        <v>1</v>
      </c>
      <c r="D18">
        <v>1</v>
      </c>
      <c r="E18">
        <v>1</v>
      </c>
      <c r="G18">
        <v>1</v>
      </c>
      <c r="I18">
        <v>1</v>
      </c>
      <c r="J18">
        <v>1</v>
      </c>
      <c r="K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1</v>
      </c>
      <c r="T18">
        <v>1</v>
      </c>
      <c r="W18">
        <v>1</v>
      </c>
      <c r="X18">
        <v>1</v>
      </c>
      <c r="Z18" s="2">
        <f t="shared" si="2"/>
        <v>18</v>
      </c>
      <c r="AA18" s="15">
        <f t="shared" si="1"/>
        <v>0.75</v>
      </c>
    </row>
    <row r="19" spans="1:29">
      <c r="A19" s="1" t="s">
        <v>2</v>
      </c>
      <c r="B19">
        <v>0</v>
      </c>
      <c r="D19">
        <v>1</v>
      </c>
      <c r="J19">
        <v>1</v>
      </c>
      <c r="L19">
        <v>1</v>
      </c>
      <c r="V19">
        <v>1</v>
      </c>
      <c r="Z19" s="2">
        <f t="shared" si="2"/>
        <v>4</v>
      </c>
      <c r="AA19" s="15">
        <f t="shared" si="1"/>
        <v>0.16666666666666666</v>
      </c>
    </row>
    <row r="20" spans="1:29">
      <c r="B20">
        <f>SUM(B2:B19)</f>
        <v>8</v>
      </c>
      <c r="C20">
        <f t="shared" ref="C20:Y20" si="3">SUM(C2:C19)</f>
        <v>6</v>
      </c>
      <c r="D20">
        <f t="shared" si="3"/>
        <v>12</v>
      </c>
      <c r="E20">
        <f t="shared" si="3"/>
        <v>11</v>
      </c>
      <c r="F20">
        <f t="shared" si="3"/>
        <v>4</v>
      </c>
      <c r="G20">
        <f t="shared" si="3"/>
        <v>5</v>
      </c>
      <c r="H20">
        <f t="shared" si="3"/>
        <v>7</v>
      </c>
      <c r="I20">
        <f t="shared" si="3"/>
        <v>7</v>
      </c>
      <c r="J20">
        <f t="shared" si="3"/>
        <v>11</v>
      </c>
      <c r="K20">
        <f t="shared" si="3"/>
        <v>7</v>
      </c>
      <c r="L20">
        <f t="shared" si="3"/>
        <v>8</v>
      </c>
      <c r="M20">
        <f t="shared" si="3"/>
        <v>6</v>
      </c>
      <c r="N20">
        <f t="shared" si="3"/>
        <v>4</v>
      </c>
      <c r="O20">
        <f t="shared" si="3"/>
        <v>6</v>
      </c>
      <c r="P20">
        <f t="shared" si="3"/>
        <v>5</v>
      </c>
      <c r="Q20">
        <f t="shared" si="3"/>
        <v>7</v>
      </c>
      <c r="R20">
        <f t="shared" si="3"/>
        <v>5</v>
      </c>
      <c r="S20">
        <f t="shared" si="3"/>
        <v>6</v>
      </c>
      <c r="T20">
        <f t="shared" si="3"/>
        <v>7</v>
      </c>
      <c r="U20">
        <f t="shared" si="3"/>
        <v>6</v>
      </c>
      <c r="V20">
        <f t="shared" si="3"/>
        <v>8</v>
      </c>
      <c r="W20">
        <f t="shared" si="3"/>
        <v>6</v>
      </c>
      <c r="X20">
        <f t="shared" si="3"/>
        <v>9</v>
      </c>
      <c r="Y20">
        <f t="shared" si="3"/>
        <v>5</v>
      </c>
      <c r="Z20" s="22">
        <f>AVERAGE(B20:Y20)</f>
        <v>6.916666666666667</v>
      </c>
      <c r="AA20" s="34"/>
      <c r="AB20" s="21">
        <f>STDEV(B20:Y20)</f>
        <v>2.1247335723857672</v>
      </c>
      <c r="AC20" s="21">
        <f>CONFIDENCE(0.05, AB20, 24)</f>
        <v>0.85005485140091319</v>
      </c>
    </row>
    <row r="21" spans="1:29">
      <c r="AA21" s="36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2"/>
  <sheetViews>
    <sheetView zoomScale="150" zoomScaleNormal="150" zoomScalePageLayoutView="150" workbookViewId="0">
      <pane xSplit="1" topLeftCell="X1" activePane="topRight" state="frozen"/>
      <selection pane="topRight" activeCell="AA24" sqref="AA24"/>
    </sheetView>
  </sheetViews>
  <sheetFormatPr baseColWidth="10" defaultRowHeight="15" x14ac:dyDescent="0"/>
  <cols>
    <col min="1" max="1" width="7.83203125" bestFit="1" customWidth="1"/>
    <col min="2" max="2" width="10.33203125" bestFit="1" customWidth="1"/>
    <col min="3" max="3" width="8.83203125" bestFit="1" customWidth="1"/>
    <col min="4" max="4" width="7.5" bestFit="1" customWidth="1"/>
    <col min="5" max="5" width="7.83203125" bestFit="1" customWidth="1"/>
    <col min="6" max="6" width="7.5" bestFit="1" customWidth="1"/>
    <col min="7" max="7" width="8.6640625" bestFit="1" customWidth="1"/>
    <col min="8" max="8" width="7.1640625" bestFit="1" customWidth="1"/>
    <col min="9" max="9" width="9.33203125" bestFit="1" customWidth="1"/>
    <col min="10" max="10" width="8.1640625" bestFit="1" customWidth="1"/>
    <col min="11" max="11" width="5.6640625" bestFit="1" customWidth="1"/>
    <col min="12" max="12" width="7.1640625" bestFit="1" customWidth="1"/>
    <col min="13" max="13" width="8.33203125" bestFit="1" customWidth="1"/>
    <col min="14" max="14" width="9.33203125" bestFit="1" customWidth="1"/>
    <col min="15" max="15" width="11.33203125" customWidth="1"/>
    <col min="16" max="16" width="9.1640625" bestFit="1" customWidth="1"/>
    <col min="17" max="17" width="9.5" bestFit="1" customWidth="1"/>
    <col min="18" max="18" width="8.1640625" bestFit="1" customWidth="1"/>
    <col min="19" max="19" width="7.6640625" bestFit="1" customWidth="1"/>
    <col min="20" max="20" width="7.5" bestFit="1" customWidth="1"/>
    <col min="21" max="21" width="8.1640625" bestFit="1" customWidth="1"/>
    <col min="22" max="22" width="10.6640625" bestFit="1" customWidth="1"/>
    <col min="23" max="23" width="9.6640625" bestFit="1" customWidth="1"/>
  </cols>
  <sheetData>
    <row r="1" spans="1:25">
      <c r="B1" t="s">
        <v>237</v>
      </c>
      <c r="C1" t="s">
        <v>184</v>
      </c>
      <c r="D1" t="s">
        <v>238</v>
      </c>
      <c r="E1" t="s">
        <v>239</v>
      </c>
      <c r="F1" t="s">
        <v>240</v>
      </c>
      <c r="G1" t="s">
        <v>136</v>
      </c>
      <c r="H1" t="s">
        <v>241</v>
      </c>
      <c r="I1" t="s">
        <v>242</v>
      </c>
      <c r="J1" t="s">
        <v>243</v>
      </c>
      <c r="K1" t="s">
        <v>244</v>
      </c>
      <c r="L1" t="s">
        <v>245</v>
      </c>
      <c r="M1" t="s">
        <v>105</v>
      </c>
      <c r="N1" t="s">
        <v>246</v>
      </c>
      <c r="O1" t="s">
        <v>247</v>
      </c>
      <c r="P1" t="s">
        <v>217</v>
      </c>
      <c r="Q1" t="s">
        <v>248</v>
      </c>
      <c r="R1" t="s">
        <v>49</v>
      </c>
      <c r="S1" t="s">
        <v>249</v>
      </c>
      <c r="T1" t="s">
        <v>250</v>
      </c>
      <c r="U1" t="s">
        <v>251</v>
      </c>
      <c r="V1" t="s">
        <v>57</v>
      </c>
      <c r="W1" t="s">
        <v>252</v>
      </c>
    </row>
    <row r="2" spans="1:25">
      <c r="A2" s="1" t="s">
        <v>11</v>
      </c>
      <c r="E2">
        <v>1</v>
      </c>
      <c r="F2">
        <v>1</v>
      </c>
      <c r="G2">
        <v>1</v>
      </c>
      <c r="I2">
        <v>1</v>
      </c>
      <c r="M2">
        <v>1</v>
      </c>
      <c r="N2">
        <v>1</v>
      </c>
      <c r="Q2">
        <v>1</v>
      </c>
      <c r="R2">
        <v>1</v>
      </c>
      <c r="U2">
        <v>1</v>
      </c>
      <c r="V2">
        <v>1</v>
      </c>
      <c r="X2">
        <f>SUM(B2:W2)</f>
        <v>10</v>
      </c>
      <c r="Y2" s="3">
        <f>X2/22</f>
        <v>0.45454545454545453</v>
      </c>
    </row>
    <row r="3" spans="1:25">
      <c r="A3" s="1" t="s">
        <v>15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X3">
        <f t="shared" ref="X3:X19" si="0">SUM(B3:W3)</f>
        <v>6</v>
      </c>
      <c r="Y3" s="3">
        <f t="shared" ref="Y3:Y19" si="1">X3/22</f>
        <v>0.27272727272727271</v>
      </c>
    </row>
    <row r="4" spans="1:25">
      <c r="A4" s="1" t="s">
        <v>14</v>
      </c>
      <c r="J4">
        <v>1</v>
      </c>
      <c r="X4">
        <f t="shared" si="0"/>
        <v>1</v>
      </c>
      <c r="Y4" s="3">
        <f t="shared" si="1"/>
        <v>4.5454545454545456E-2</v>
      </c>
    </row>
    <row r="5" spans="1:25">
      <c r="A5" s="1" t="s">
        <v>3</v>
      </c>
      <c r="B5">
        <v>1</v>
      </c>
      <c r="E5">
        <v>1</v>
      </c>
      <c r="G5">
        <v>1</v>
      </c>
      <c r="I5">
        <v>1</v>
      </c>
      <c r="J5">
        <v>1</v>
      </c>
      <c r="L5">
        <v>1</v>
      </c>
      <c r="M5">
        <v>1</v>
      </c>
      <c r="N5">
        <v>1</v>
      </c>
      <c r="S5">
        <v>1</v>
      </c>
      <c r="W5">
        <v>1</v>
      </c>
      <c r="X5">
        <f t="shared" si="0"/>
        <v>10</v>
      </c>
      <c r="Y5" s="3">
        <f t="shared" si="1"/>
        <v>0.45454545454545453</v>
      </c>
    </row>
    <row r="6" spans="1:25">
      <c r="A6" s="1" t="s">
        <v>17</v>
      </c>
      <c r="B6">
        <v>1</v>
      </c>
      <c r="C6">
        <v>1</v>
      </c>
      <c r="D6">
        <v>1</v>
      </c>
      <c r="E6">
        <v>1</v>
      </c>
      <c r="F6">
        <v>1</v>
      </c>
      <c r="G6">
        <v>1</v>
      </c>
      <c r="H6">
        <v>1</v>
      </c>
      <c r="I6">
        <v>1</v>
      </c>
      <c r="J6">
        <v>1</v>
      </c>
      <c r="K6">
        <v>1</v>
      </c>
      <c r="L6">
        <v>1</v>
      </c>
      <c r="M6">
        <v>1</v>
      </c>
      <c r="N6">
        <v>1</v>
      </c>
      <c r="O6">
        <v>1</v>
      </c>
      <c r="P6">
        <v>1</v>
      </c>
      <c r="Q6">
        <v>1</v>
      </c>
      <c r="R6">
        <v>1</v>
      </c>
      <c r="S6">
        <v>1</v>
      </c>
      <c r="T6">
        <v>1</v>
      </c>
      <c r="U6">
        <v>1</v>
      </c>
      <c r="V6">
        <v>1</v>
      </c>
      <c r="W6">
        <v>1</v>
      </c>
      <c r="X6">
        <f t="shared" si="0"/>
        <v>22</v>
      </c>
      <c r="Y6" s="3">
        <f t="shared" si="1"/>
        <v>1</v>
      </c>
    </row>
    <row r="7" spans="1:25">
      <c r="A7" s="1" t="s">
        <v>6</v>
      </c>
      <c r="B7">
        <v>1</v>
      </c>
      <c r="C7">
        <v>1</v>
      </c>
      <c r="E7">
        <v>1</v>
      </c>
      <c r="I7">
        <v>1</v>
      </c>
      <c r="J7">
        <v>1</v>
      </c>
      <c r="L7">
        <v>1</v>
      </c>
      <c r="M7">
        <v>1</v>
      </c>
      <c r="N7">
        <v>1</v>
      </c>
      <c r="S7">
        <v>1</v>
      </c>
      <c r="U7">
        <v>1</v>
      </c>
      <c r="W7">
        <v>1</v>
      </c>
      <c r="X7">
        <f t="shared" si="0"/>
        <v>11</v>
      </c>
      <c r="Y7" s="3">
        <f t="shared" si="1"/>
        <v>0.5</v>
      </c>
    </row>
    <row r="8" spans="1:25">
      <c r="A8" s="1" t="s">
        <v>1</v>
      </c>
      <c r="E8">
        <v>1</v>
      </c>
      <c r="I8">
        <v>1</v>
      </c>
      <c r="J8">
        <v>1</v>
      </c>
      <c r="L8">
        <v>1</v>
      </c>
      <c r="N8">
        <v>1</v>
      </c>
      <c r="S8">
        <v>1</v>
      </c>
      <c r="U8">
        <v>1</v>
      </c>
      <c r="W8">
        <v>1</v>
      </c>
      <c r="X8">
        <f t="shared" si="0"/>
        <v>8</v>
      </c>
      <c r="Y8" s="3">
        <f t="shared" si="1"/>
        <v>0.36363636363636365</v>
      </c>
    </row>
    <row r="9" spans="1:25">
      <c r="A9" s="1" t="s">
        <v>9</v>
      </c>
      <c r="C9">
        <v>1</v>
      </c>
      <c r="E9">
        <v>1</v>
      </c>
      <c r="U9">
        <v>1</v>
      </c>
      <c r="V9">
        <v>1</v>
      </c>
      <c r="W9">
        <v>1</v>
      </c>
      <c r="X9">
        <f t="shared" si="0"/>
        <v>5</v>
      </c>
      <c r="Y9" s="3">
        <f t="shared" si="1"/>
        <v>0.22727272727272727</v>
      </c>
    </row>
    <row r="10" spans="1:25">
      <c r="A10" s="1" t="s">
        <v>13</v>
      </c>
      <c r="E10">
        <v>1</v>
      </c>
      <c r="I10">
        <v>1</v>
      </c>
      <c r="J10">
        <v>1</v>
      </c>
      <c r="L10">
        <v>1</v>
      </c>
      <c r="M10">
        <v>1</v>
      </c>
      <c r="N10">
        <v>1</v>
      </c>
      <c r="P10">
        <v>1</v>
      </c>
      <c r="T10">
        <v>1</v>
      </c>
      <c r="U10">
        <v>1</v>
      </c>
      <c r="W10">
        <v>1</v>
      </c>
      <c r="X10">
        <f t="shared" si="0"/>
        <v>10</v>
      </c>
      <c r="Y10" s="3">
        <f t="shared" si="1"/>
        <v>0.45454545454545453</v>
      </c>
    </row>
    <row r="11" spans="1:25">
      <c r="A11" s="1" t="s">
        <v>4</v>
      </c>
      <c r="B11">
        <v>1</v>
      </c>
      <c r="E11">
        <v>1</v>
      </c>
      <c r="F11">
        <v>1</v>
      </c>
      <c r="H11">
        <v>1</v>
      </c>
      <c r="I11">
        <v>1</v>
      </c>
      <c r="J11">
        <v>1</v>
      </c>
      <c r="L11">
        <v>1</v>
      </c>
      <c r="M11">
        <v>1</v>
      </c>
      <c r="N11">
        <v>1</v>
      </c>
      <c r="P11">
        <v>1</v>
      </c>
      <c r="Q11">
        <v>1</v>
      </c>
      <c r="R11">
        <v>1</v>
      </c>
      <c r="S11">
        <v>1</v>
      </c>
      <c r="U11">
        <v>1</v>
      </c>
      <c r="V11">
        <v>1</v>
      </c>
      <c r="W11">
        <v>1</v>
      </c>
      <c r="X11">
        <f t="shared" si="0"/>
        <v>16</v>
      </c>
      <c r="Y11" s="3">
        <f t="shared" si="1"/>
        <v>0.72727272727272729</v>
      </c>
    </row>
    <row r="12" spans="1:25">
      <c r="A12" s="1" t="s">
        <v>8</v>
      </c>
      <c r="C12">
        <v>1</v>
      </c>
      <c r="D12">
        <v>1</v>
      </c>
      <c r="E12">
        <v>1</v>
      </c>
      <c r="G12">
        <v>1</v>
      </c>
      <c r="J12">
        <v>1</v>
      </c>
      <c r="T12">
        <v>1</v>
      </c>
      <c r="W12">
        <v>1</v>
      </c>
      <c r="X12">
        <f t="shared" si="0"/>
        <v>7</v>
      </c>
      <c r="Y12" s="3">
        <f t="shared" si="1"/>
        <v>0.31818181818181818</v>
      </c>
    </row>
    <row r="13" spans="1:25">
      <c r="A13" s="1" t="s">
        <v>5</v>
      </c>
      <c r="C13">
        <v>1</v>
      </c>
      <c r="E13">
        <v>1</v>
      </c>
      <c r="I13">
        <v>1</v>
      </c>
      <c r="J13">
        <v>1</v>
      </c>
      <c r="L13">
        <v>1</v>
      </c>
      <c r="N13">
        <v>1</v>
      </c>
      <c r="O13">
        <v>1</v>
      </c>
      <c r="P13">
        <v>1</v>
      </c>
      <c r="W13">
        <v>1</v>
      </c>
      <c r="X13">
        <f t="shared" si="0"/>
        <v>9</v>
      </c>
      <c r="Y13" s="3">
        <f t="shared" si="1"/>
        <v>0.40909090909090912</v>
      </c>
    </row>
    <row r="14" spans="1:25">
      <c r="A14" s="1" t="s">
        <v>0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f t="shared" si="0"/>
        <v>22</v>
      </c>
      <c r="Y14" s="3">
        <f t="shared" si="1"/>
        <v>1</v>
      </c>
    </row>
    <row r="15" spans="1:25">
      <c r="A15" s="1" t="s">
        <v>7</v>
      </c>
      <c r="J15">
        <v>1</v>
      </c>
      <c r="L15">
        <v>1</v>
      </c>
      <c r="R15">
        <v>1</v>
      </c>
      <c r="X15">
        <f t="shared" si="0"/>
        <v>3</v>
      </c>
      <c r="Y15" s="3">
        <f t="shared" si="1"/>
        <v>0.13636363636363635</v>
      </c>
    </row>
    <row r="16" spans="1:25">
      <c r="A16" s="1" t="s">
        <v>10</v>
      </c>
      <c r="B16">
        <v>1</v>
      </c>
      <c r="C16">
        <v>1</v>
      </c>
      <c r="D16">
        <v>1</v>
      </c>
      <c r="E16">
        <v>1</v>
      </c>
      <c r="H16">
        <v>1</v>
      </c>
      <c r="I16">
        <v>1</v>
      </c>
      <c r="K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f t="shared" si="0"/>
        <v>18</v>
      </c>
      <c r="Y16" s="3">
        <f t="shared" si="1"/>
        <v>0.81818181818181823</v>
      </c>
    </row>
    <row r="17" spans="1:25">
      <c r="A17" s="1" t="s">
        <v>12</v>
      </c>
      <c r="D17">
        <v>1</v>
      </c>
      <c r="J17">
        <v>1</v>
      </c>
      <c r="L17">
        <v>1</v>
      </c>
      <c r="X17">
        <f t="shared" si="0"/>
        <v>3</v>
      </c>
      <c r="Y17" s="3">
        <f t="shared" si="1"/>
        <v>0.13636363636363635</v>
      </c>
    </row>
    <row r="18" spans="1:25">
      <c r="A18" s="1" t="s">
        <v>16</v>
      </c>
      <c r="B18">
        <v>1</v>
      </c>
      <c r="C18">
        <v>1</v>
      </c>
      <c r="E18">
        <v>1</v>
      </c>
      <c r="G18">
        <v>1</v>
      </c>
      <c r="J18">
        <v>1</v>
      </c>
      <c r="K18">
        <v>1</v>
      </c>
      <c r="L18">
        <v>1</v>
      </c>
      <c r="O18">
        <v>1</v>
      </c>
      <c r="P18">
        <v>1</v>
      </c>
      <c r="T18">
        <v>1</v>
      </c>
      <c r="U18">
        <v>1</v>
      </c>
      <c r="X18">
        <f t="shared" si="0"/>
        <v>11</v>
      </c>
      <c r="Y18" s="3">
        <f t="shared" si="1"/>
        <v>0.5</v>
      </c>
    </row>
    <row r="19" spans="1:25">
      <c r="A19" s="1" t="s">
        <v>2</v>
      </c>
      <c r="C19">
        <v>1</v>
      </c>
      <c r="O19">
        <v>1</v>
      </c>
      <c r="P19">
        <v>1</v>
      </c>
      <c r="S19">
        <v>1</v>
      </c>
      <c r="X19">
        <f t="shared" si="0"/>
        <v>4</v>
      </c>
      <c r="Y19" s="3">
        <f t="shared" si="1"/>
        <v>0.18181818181818182</v>
      </c>
    </row>
    <row r="20" spans="1:25">
      <c r="B20">
        <f>SUM(B2:B19)</f>
        <v>7</v>
      </c>
      <c r="C20">
        <f t="shared" ref="C20:W20" si="2">SUM(C2:C19)</f>
        <v>9</v>
      </c>
      <c r="D20">
        <f t="shared" si="2"/>
        <v>5</v>
      </c>
      <c r="E20">
        <f t="shared" si="2"/>
        <v>13</v>
      </c>
      <c r="F20">
        <f t="shared" si="2"/>
        <v>4</v>
      </c>
      <c r="G20">
        <f t="shared" si="2"/>
        <v>6</v>
      </c>
      <c r="H20">
        <f t="shared" si="2"/>
        <v>4</v>
      </c>
      <c r="I20">
        <f t="shared" si="2"/>
        <v>10</v>
      </c>
      <c r="J20">
        <f t="shared" si="2"/>
        <v>14</v>
      </c>
      <c r="K20">
        <f t="shared" si="2"/>
        <v>5</v>
      </c>
      <c r="L20">
        <f t="shared" si="2"/>
        <v>12</v>
      </c>
      <c r="M20">
        <f t="shared" si="2"/>
        <v>9</v>
      </c>
      <c r="N20">
        <f t="shared" si="2"/>
        <v>11</v>
      </c>
      <c r="O20">
        <f t="shared" si="2"/>
        <v>7</v>
      </c>
      <c r="P20">
        <f t="shared" si="2"/>
        <v>8</v>
      </c>
      <c r="Q20">
        <f t="shared" si="2"/>
        <v>5</v>
      </c>
      <c r="R20">
        <f t="shared" si="2"/>
        <v>6</v>
      </c>
      <c r="S20">
        <f t="shared" si="2"/>
        <v>8</v>
      </c>
      <c r="T20">
        <f t="shared" si="2"/>
        <v>6</v>
      </c>
      <c r="U20">
        <f t="shared" si="2"/>
        <v>10</v>
      </c>
      <c r="V20">
        <f t="shared" si="2"/>
        <v>6</v>
      </c>
      <c r="W20">
        <f t="shared" si="2"/>
        <v>11</v>
      </c>
      <c r="X20" s="24">
        <f>AVERAGE(B20:W20)</f>
        <v>8</v>
      </c>
      <c r="Y20" s="28"/>
    </row>
    <row r="21" spans="1:25">
      <c r="X21" s="21">
        <f>STDEV(B20:W20)</f>
        <v>2.9439202887759488</v>
      </c>
      <c r="Y21" s="3"/>
    </row>
    <row r="22" spans="1:25">
      <c r="X22" s="21">
        <f>CONFIDENCE(0.05, X21, 22)</f>
        <v>1.2301633873869691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2"/>
  <sheetViews>
    <sheetView zoomScale="150" zoomScaleNormal="150" zoomScalePageLayoutView="150" workbookViewId="0">
      <pane xSplit="1" topLeftCell="AC1" activePane="topRight" state="frozen"/>
      <selection pane="topRight" activeCell="AG22" sqref="AG22"/>
    </sheetView>
  </sheetViews>
  <sheetFormatPr baseColWidth="10" defaultRowHeight="15" x14ac:dyDescent="0"/>
  <cols>
    <col min="1" max="1" width="7.83203125" bestFit="1" customWidth="1"/>
    <col min="2" max="2" width="7.33203125" bestFit="1" customWidth="1"/>
    <col min="3" max="3" width="8" bestFit="1" customWidth="1"/>
    <col min="4" max="4" width="8.1640625" bestFit="1" customWidth="1"/>
    <col min="6" max="6" width="10.1640625" bestFit="1" customWidth="1"/>
    <col min="7" max="7" width="12.6640625" bestFit="1" customWidth="1"/>
    <col min="8" max="8" width="7.5" bestFit="1" customWidth="1"/>
    <col min="9" max="9" width="7.33203125" bestFit="1" customWidth="1"/>
    <col min="10" max="10" width="9" bestFit="1" customWidth="1"/>
    <col min="11" max="11" width="9.1640625" bestFit="1" customWidth="1"/>
    <col min="12" max="12" width="9.33203125" bestFit="1" customWidth="1"/>
    <col min="13" max="13" width="11.1640625" bestFit="1" customWidth="1"/>
    <col min="14" max="14" width="9.83203125" bestFit="1" customWidth="1"/>
    <col min="15" max="15" width="10.1640625" bestFit="1" customWidth="1"/>
    <col min="16" max="16" width="10.1640625" customWidth="1"/>
    <col min="17" max="17" width="9.1640625" bestFit="1" customWidth="1"/>
    <col min="18" max="18" width="7.1640625" bestFit="1" customWidth="1"/>
    <col min="19" max="19" width="9.33203125" bestFit="1" customWidth="1"/>
    <col min="20" max="20" width="10" bestFit="1" customWidth="1"/>
    <col min="21" max="21" width="9.33203125" bestFit="1" customWidth="1"/>
    <col min="22" max="22" width="8" bestFit="1" customWidth="1"/>
    <col min="23" max="23" width="9.33203125" bestFit="1" customWidth="1"/>
    <col min="24" max="25" width="9" bestFit="1" customWidth="1"/>
    <col min="26" max="26" width="5.5" bestFit="1" customWidth="1"/>
    <col min="27" max="27" width="6.83203125" bestFit="1" customWidth="1"/>
    <col min="28" max="28" width="6" bestFit="1" customWidth="1"/>
    <col min="29" max="29" width="9.33203125" customWidth="1"/>
    <col min="30" max="31" width="8.1640625" customWidth="1"/>
  </cols>
  <sheetData>
    <row r="1" spans="1:31">
      <c r="B1" t="s">
        <v>279</v>
      </c>
      <c r="C1" t="s">
        <v>70</v>
      </c>
      <c r="D1" t="s">
        <v>24</v>
      </c>
      <c r="E1" t="s">
        <v>28</v>
      </c>
      <c r="F1" t="s">
        <v>280</v>
      </c>
      <c r="G1" t="s">
        <v>281</v>
      </c>
      <c r="H1" t="s">
        <v>75</v>
      </c>
      <c r="I1" t="s">
        <v>282</v>
      </c>
      <c r="J1" t="s">
        <v>283</v>
      </c>
      <c r="K1" t="s">
        <v>284</v>
      </c>
      <c r="L1" t="s">
        <v>260</v>
      </c>
      <c r="M1" t="s">
        <v>285</v>
      </c>
      <c r="N1" t="s">
        <v>286</v>
      </c>
      <c r="O1" t="s">
        <v>287</v>
      </c>
      <c r="P1" t="s">
        <v>80</v>
      </c>
      <c r="Q1" t="s">
        <v>288</v>
      </c>
      <c r="R1" t="s">
        <v>289</v>
      </c>
      <c r="S1" t="s">
        <v>290</v>
      </c>
      <c r="T1" t="s">
        <v>291</v>
      </c>
      <c r="U1" t="s">
        <v>292</v>
      </c>
      <c r="V1" t="s">
        <v>170</v>
      </c>
      <c r="W1" t="s">
        <v>293</v>
      </c>
      <c r="X1" t="s">
        <v>216</v>
      </c>
      <c r="Y1" t="s">
        <v>294</v>
      </c>
      <c r="Z1" t="s">
        <v>295</v>
      </c>
      <c r="AA1" t="s">
        <v>173</v>
      </c>
      <c r="AB1" t="s">
        <v>296</v>
      </c>
      <c r="AC1" t="s">
        <v>130</v>
      </c>
    </row>
    <row r="2" spans="1:31">
      <c r="A2" s="26" t="s">
        <v>11</v>
      </c>
      <c r="C2" s="27"/>
      <c r="D2" s="27"/>
      <c r="I2">
        <v>1</v>
      </c>
      <c r="K2">
        <v>1</v>
      </c>
      <c r="L2">
        <v>1</v>
      </c>
      <c r="P2">
        <v>1</v>
      </c>
      <c r="Q2">
        <v>1</v>
      </c>
      <c r="T2">
        <v>1</v>
      </c>
      <c r="U2">
        <v>1</v>
      </c>
      <c r="V2">
        <v>1</v>
      </c>
      <c r="W2">
        <v>1</v>
      </c>
      <c r="Y2">
        <v>1</v>
      </c>
      <c r="AC2">
        <v>1</v>
      </c>
      <c r="AD2">
        <f t="shared" ref="AD2:AD6" si="0">SUM(B2:AC2)</f>
        <v>11</v>
      </c>
      <c r="AE2" s="6">
        <f>AD2/28</f>
        <v>0.39285714285714285</v>
      </c>
    </row>
    <row r="3" spans="1:31">
      <c r="A3" s="26" t="s">
        <v>15</v>
      </c>
      <c r="C3" s="27">
        <v>1</v>
      </c>
      <c r="D3" s="27"/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R3">
        <v>1</v>
      </c>
      <c r="S3">
        <v>1</v>
      </c>
      <c r="V3">
        <v>1</v>
      </c>
      <c r="X3">
        <v>1</v>
      </c>
      <c r="Y3">
        <v>1</v>
      </c>
      <c r="Z3">
        <v>1</v>
      </c>
      <c r="AA3">
        <v>1</v>
      </c>
      <c r="AC3">
        <v>1</v>
      </c>
      <c r="AD3">
        <f t="shared" si="0"/>
        <v>17</v>
      </c>
      <c r="AE3" s="7">
        <f t="shared" ref="AE3:AE19" si="1">AD3/28</f>
        <v>0.6071428571428571</v>
      </c>
    </row>
    <row r="4" spans="1:31">
      <c r="A4" s="26" t="s">
        <v>14</v>
      </c>
      <c r="B4">
        <v>1</v>
      </c>
      <c r="C4" s="27"/>
      <c r="D4" s="27"/>
      <c r="E4">
        <v>1</v>
      </c>
      <c r="G4">
        <v>1</v>
      </c>
      <c r="I4">
        <v>1</v>
      </c>
      <c r="K4">
        <v>1</v>
      </c>
      <c r="P4">
        <v>1</v>
      </c>
      <c r="Q4">
        <v>1</v>
      </c>
      <c r="R4">
        <v>1</v>
      </c>
      <c r="S4">
        <v>1</v>
      </c>
      <c r="U4">
        <v>1</v>
      </c>
      <c r="V4">
        <v>1</v>
      </c>
      <c r="X4">
        <v>1</v>
      </c>
      <c r="Y4">
        <v>1</v>
      </c>
      <c r="Z4">
        <v>1</v>
      </c>
      <c r="AA4">
        <v>1</v>
      </c>
      <c r="AC4">
        <v>1</v>
      </c>
      <c r="AD4">
        <f t="shared" si="0"/>
        <v>16</v>
      </c>
      <c r="AE4" s="7">
        <f t="shared" si="1"/>
        <v>0.5714285714285714</v>
      </c>
    </row>
    <row r="5" spans="1:31">
      <c r="A5" s="26" t="s">
        <v>3</v>
      </c>
      <c r="B5">
        <v>1</v>
      </c>
      <c r="C5" s="27">
        <v>1</v>
      </c>
      <c r="D5" s="27">
        <v>1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M5">
        <v>1</v>
      </c>
      <c r="P5">
        <v>1</v>
      </c>
      <c r="Q5">
        <v>1</v>
      </c>
      <c r="R5">
        <v>1</v>
      </c>
      <c r="S5">
        <v>1</v>
      </c>
      <c r="T5">
        <v>1</v>
      </c>
      <c r="V5">
        <v>1</v>
      </c>
      <c r="Y5">
        <v>1</v>
      </c>
      <c r="Z5">
        <v>1</v>
      </c>
      <c r="AA5">
        <v>1</v>
      </c>
      <c r="AB5">
        <v>1</v>
      </c>
      <c r="AC5">
        <v>1</v>
      </c>
      <c r="AD5">
        <f t="shared" si="0"/>
        <v>22</v>
      </c>
      <c r="AE5" s="7">
        <f t="shared" si="1"/>
        <v>0.7857142857142857</v>
      </c>
    </row>
    <row r="6" spans="1:31">
      <c r="A6" s="26" t="s">
        <v>17</v>
      </c>
      <c r="C6" s="27"/>
      <c r="D6" s="27"/>
      <c r="I6">
        <v>1</v>
      </c>
      <c r="AD6">
        <f t="shared" si="0"/>
        <v>1</v>
      </c>
      <c r="AE6" s="7">
        <f t="shared" si="1"/>
        <v>3.5714285714285712E-2</v>
      </c>
    </row>
    <row r="7" spans="1:31">
      <c r="A7" s="26" t="s">
        <v>6</v>
      </c>
      <c r="B7">
        <v>1</v>
      </c>
      <c r="C7" s="27">
        <v>1</v>
      </c>
      <c r="D7" s="27">
        <v>1</v>
      </c>
      <c r="E7">
        <v>1</v>
      </c>
      <c r="F7">
        <v>1</v>
      </c>
      <c r="G7">
        <v>1</v>
      </c>
      <c r="H7">
        <v>1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  <c r="R7">
        <v>1</v>
      </c>
      <c r="S7">
        <v>1</v>
      </c>
      <c r="T7">
        <v>1</v>
      </c>
      <c r="U7">
        <v>1</v>
      </c>
      <c r="V7">
        <v>1</v>
      </c>
      <c r="W7">
        <v>1</v>
      </c>
      <c r="X7">
        <v>1</v>
      </c>
      <c r="Y7">
        <v>1</v>
      </c>
      <c r="Z7">
        <v>1</v>
      </c>
      <c r="AA7">
        <v>1</v>
      </c>
      <c r="AB7">
        <v>1</v>
      </c>
      <c r="AC7">
        <v>1</v>
      </c>
      <c r="AD7">
        <f>SUM(B7:AC7)</f>
        <v>28</v>
      </c>
      <c r="AE7" s="7">
        <f t="shared" si="1"/>
        <v>1</v>
      </c>
    </row>
    <row r="8" spans="1:31">
      <c r="A8" s="26" t="s">
        <v>1</v>
      </c>
      <c r="C8" s="27">
        <v>1</v>
      </c>
      <c r="D8" s="27"/>
      <c r="F8">
        <v>1</v>
      </c>
      <c r="H8">
        <v>1</v>
      </c>
      <c r="I8">
        <v>1</v>
      </c>
      <c r="J8">
        <v>1</v>
      </c>
      <c r="K8">
        <v>1</v>
      </c>
      <c r="M8">
        <v>1</v>
      </c>
      <c r="N8">
        <v>1</v>
      </c>
      <c r="P8">
        <v>1</v>
      </c>
      <c r="Q8">
        <v>1</v>
      </c>
      <c r="R8">
        <v>1</v>
      </c>
      <c r="S8">
        <v>1</v>
      </c>
      <c r="T8">
        <v>1</v>
      </c>
      <c r="V8">
        <v>1</v>
      </c>
      <c r="Y8">
        <v>1</v>
      </c>
      <c r="Z8">
        <v>1</v>
      </c>
      <c r="AA8">
        <v>1</v>
      </c>
      <c r="AB8">
        <v>1</v>
      </c>
      <c r="AD8">
        <f t="shared" ref="AD8:AD19" si="2">SUM(B8:AC8)</f>
        <v>18</v>
      </c>
      <c r="AE8" s="7">
        <f t="shared" si="1"/>
        <v>0.6428571428571429</v>
      </c>
    </row>
    <row r="9" spans="1:31">
      <c r="A9" s="26" t="s">
        <v>9</v>
      </c>
      <c r="C9" s="27">
        <v>1</v>
      </c>
      <c r="D9" s="27"/>
      <c r="K9">
        <v>1</v>
      </c>
      <c r="N9">
        <v>1</v>
      </c>
      <c r="U9">
        <v>1</v>
      </c>
      <c r="AC9">
        <v>1</v>
      </c>
      <c r="AD9">
        <f t="shared" si="2"/>
        <v>5</v>
      </c>
      <c r="AE9" s="7">
        <f t="shared" si="1"/>
        <v>0.17857142857142858</v>
      </c>
    </row>
    <row r="10" spans="1:31">
      <c r="A10" s="26" t="s">
        <v>13</v>
      </c>
      <c r="B10">
        <v>1</v>
      </c>
      <c r="C10" s="27">
        <v>1</v>
      </c>
      <c r="D10" s="27"/>
      <c r="E10">
        <v>1</v>
      </c>
      <c r="I10">
        <v>1</v>
      </c>
      <c r="L10">
        <v>1</v>
      </c>
      <c r="P10">
        <v>1</v>
      </c>
      <c r="Q10">
        <v>1</v>
      </c>
      <c r="R10">
        <v>1</v>
      </c>
      <c r="T10">
        <v>1</v>
      </c>
      <c r="V10">
        <v>1</v>
      </c>
      <c r="AC10">
        <v>1</v>
      </c>
      <c r="AD10">
        <f t="shared" si="2"/>
        <v>11</v>
      </c>
      <c r="AE10" s="7">
        <f t="shared" si="1"/>
        <v>0.39285714285714285</v>
      </c>
    </row>
    <row r="11" spans="1:31">
      <c r="A11" s="26" t="s">
        <v>4</v>
      </c>
      <c r="C11" s="27">
        <v>1</v>
      </c>
      <c r="D11" s="27">
        <v>1</v>
      </c>
      <c r="E11">
        <v>1</v>
      </c>
      <c r="H11">
        <v>1</v>
      </c>
      <c r="I11">
        <v>1</v>
      </c>
      <c r="P11">
        <v>1</v>
      </c>
      <c r="T11">
        <v>1</v>
      </c>
      <c r="W11">
        <v>1</v>
      </c>
      <c r="Y11">
        <v>1</v>
      </c>
      <c r="AD11">
        <f t="shared" si="2"/>
        <v>9</v>
      </c>
      <c r="AE11" s="7">
        <f t="shared" si="1"/>
        <v>0.32142857142857145</v>
      </c>
    </row>
    <row r="12" spans="1:31">
      <c r="A12" s="26" t="s">
        <v>8</v>
      </c>
      <c r="B12">
        <v>1</v>
      </c>
      <c r="C12" s="27">
        <v>1</v>
      </c>
      <c r="D12" s="27"/>
      <c r="E12">
        <v>1</v>
      </c>
      <c r="F12">
        <v>1</v>
      </c>
      <c r="G12">
        <v>1</v>
      </c>
      <c r="H12">
        <v>1</v>
      </c>
      <c r="I12">
        <v>1</v>
      </c>
      <c r="J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>
        <f t="shared" si="2"/>
        <v>25</v>
      </c>
      <c r="AE12" s="7">
        <f t="shared" si="1"/>
        <v>0.8928571428571429</v>
      </c>
    </row>
    <row r="13" spans="1:31">
      <c r="A13" s="26" t="s">
        <v>5</v>
      </c>
      <c r="B13">
        <v>1</v>
      </c>
      <c r="C13" s="27"/>
      <c r="D13" s="27"/>
      <c r="F13">
        <v>1</v>
      </c>
      <c r="G13">
        <v>1</v>
      </c>
      <c r="I13">
        <v>1</v>
      </c>
      <c r="J13">
        <v>1</v>
      </c>
      <c r="M13">
        <v>1</v>
      </c>
      <c r="Q13">
        <v>1</v>
      </c>
      <c r="R13">
        <v>1</v>
      </c>
      <c r="S13">
        <v>1</v>
      </c>
      <c r="T13">
        <v>1</v>
      </c>
      <c r="V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>
        <f t="shared" si="2"/>
        <v>17</v>
      </c>
      <c r="AE13" s="7">
        <f t="shared" si="1"/>
        <v>0.6071428571428571</v>
      </c>
    </row>
    <row r="14" spans="1:31">
      <c r="A14" s="26" t="s">
        <v>0</v>
      </c>
      <c r="B14">
        <v>1</v>
      </c>
      <c r="C14" s="27">
        <v>1</v>
      </c>
      <c r="D14" s="27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>
        <f t="shared" si="2"/>
        <v>28</v>
      </c>
      <c r="AE14" s="7">
        <f t="shared" si="1"/>
        <v>1</v>
      </c>
    </row>
    <row r="15" spans="1:31">
      <c r="A15" s="26" t="s">
        <v>7</v>
      </c>
      <c r="C15" s="27">
        <v>1</v>
      </c>
      <c r="D15" s="27">
        <v>1</v>
      </c>
      <c r="E15">
        <v>1</v>
      </c>
      <c r="F15">
        <v>1</v>
      </c>
      <c r="H15">
        <v>1</v>
      </c>
      <c r="I15">
        <v>1</v>
      </c>
      <c r="J15">
        <v>1</v>
      </c>
      <c r="K15">
        <v>1</v>
      </c>
      <c r="N15">
        <v>1</v>
      </c>
      <c r="P15">
        <v>1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>
        <f t="shared" si="2"/>
        <v>23</v>
      </c>
      <c r="AE15" s="7">
        <f t="shared" si="1"/>
        <v>0.8214285714285714</v>
      </c>
    </row>
    <row r="16" spans="1:31">
      <c r="A16" s="26" t="s">
        <v>10</v>
      </c>
      <c r="B16">
        <v>1</v>
      </c>
      <c r="C16" s="27"/>
      <c r="D16" s="27"/>
      <c r="E16">
        <v>1</v>
      </c>
      <c r="G16">
        <v>1</v>
      </c>
      <c r="H16">
        <v>1</v>
      </c>
      <c r="I16">
        <v>1</v>
      </c>
      <c r="K16">
        <v>1</v>
      </c>
      <c r="R16">
        <v>1</v>
      </c>
      <c r="T16">
        <v>1</v>
      </c>
      <c r="V16">
        <v>1</v>
      </c>
      <c r="X16">
        <v>1</v>
      </c>
      <c r="Z16">
        <v>1</v>
      </c>
      <c r="AA16">
        <v>1</v>
      </c>
      <c r="AB16">
        <v>1</v>
      </c>
      <c r="AD16">
        <f t="shared" si="2"/>
        <v>13</v>
      </c>
      <c r="AE16" s="7">
        <f t="shared" si="1"/>
        <v>0.4642857142857143</v>
      </c>
    </row>
    <row r="17" spans="1:31">
      <c r="A17" s="26" t="s">
        <v>12</v>
      </c>
      <c r="B17">
        <v>1</v>
      </c>
      <c r="C17" s="27">
        <v>1</v>
      </c>
      <c r="D17" s="27">
        <v>1</v>
      </c>
      <c r="E17">
        <v>1</v>
      </c>
      <c r="F17">
        <v>1</v>
      </c>
      <c r="G17">
        <v>1</v>
      </c>
      <c r="H17">
        <v>1</v>
      </c>
      <c r="I17">
        <v>1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>
        <f t="shared" si="2"/>
        <v>28</v>
      </c>
      <c r="AE17" s="7">
        <f t="shared" si="1"/>
        <v>1</v>
      </c>
    </row>
    <row r="18" spans="1:31">
      <c r="A18" s="26" t="s">
        <v>16</v>
      </c>
      <c r="B18">
        <v>1</v>
      </c>
      <c r="C18" s="27"/>
      <c r="D18" s="27">
        <v>1</v>
      </c>
      <c r="E18">
        <v>1</v>
      </c>
      <c r="G18">
        <v>1</v>
      </c>
      <c r="J18">
        <v>1</v>
      </c>
      <c r="K18">
        <v>1</v>
      </c>
      <c r="P18">
        <v>1</v>
      </c>
      <c r="Q18">
        <v>1</v>
      </c>
      <c r="R18">
        <v>1</v>
      </c>
      <c r="V18">
        <v>1</v>
      </c>
      <c r="W18">
        <v>1</v>
      </c>
      <c r="Y18">
        <v>1</v>
      </c>
      <c r="AA18">
        <v>1</v>
      </c>
      <c r="AD18">
        <f t="shared" si="2"/>
        <v>13</v>
      </c>
      <c r="AE18" s="7">
        <f t="shared" si="1"/>
        <v>0.4642857142857143</v>
      </c>
    </row>
    <row r="19" spans="1:31">
      <c r="A19" s="26" t="s">
        <v>2</v>
      </c>
      <c r="B19">
        <v>0</v>
      </c>
      <c r="C19" s="27"/>
      <c r="D19" s="27"/>
      <c r="G19">
        <v>1</v>
      </c>
      <c r="H19">
        <v>1</v>
      </c>
      <c r="J19">
        <v>1</v>
      </c>
      <c r="Q19">
        <v>1</v>
      </c>
      <c r="V19">
        <v>1</v>
      </c>
      <c r="X19">
        <v>1</v>
      </c>
      <c r="AD19">
        <f t="shared" si="2"/>
        <v>6</v>
      </c>
      <c r="AE19" s="7">
        <f t="shared" si="1"/>
        <v>0.21428571428571427</v>
      </c>
    </row>
    <row r="20" spans="1:31">
      <c r="B20">
        <f>SUM(B2:B19)</f>
        <v>10</v>
      </c>
      <c r="C20">
        <f t="shared" ref="C20:AC20" si="3">SUM(C2:C19)</f>
        <v>11</v>
      </c>
      <c r="D20">
        <f t="shared" si="3"/>
        <v>7</v>
      </c>
      <c r="E20">
        <f t="shared" si="3"/>
        <v>11</v>
      </c>
      <c r="F20">
        <f t="shared" si="3"/>
        <v>8</v>
      </c>
      <c r="G20">
        <f t="shared" si="3"/>
        <v>10</v>
      </c>
      <c r="H20">
        <f t="shared" si="3"/>
        <v>11</v>
      </c>
      <c r="I20">
        <f t="shared" si="3"/>
        <v>15</v>
      </c>
      <c r="J20">
        <f t="shared" si="3"/>
        <v>11</v>
      </c>
      <c r="K20">
        <f t="shared" si="3"/>
        <v>12</v>
      </c>
      <c r="L20">
        <f t="shared" si="3"/>
        <v>7</v>
      </c>
      <c r="M20">
        <f t="shared" si="3"/>
        <v>8</v>
      </c>
      <c r="N20">
        <f t="shared" si="3"/>
        <v>8</v>
      </c>
      <c r="O20">
        <f t="shared" si="3"/>
        <v>5</v>
      </c>
      <c r="P20">
        <f t="shared" si="3"/>
        <v>12</v>
      </c>
      <c r="Q20">
        <f t="shared" si="3"/>
        <v>13</v>
      </c>
      <c r="R20">
        <f t="shared" si="3"/>
        <v>13</v>
      </c>
      <c r="S20">
        <f t="shared" si="3"/>
        <v>10</v>
      </c>
      <c r="T20">
        <f t="shared" si="3"/>
        <v>11</v>
      </c>
      <c r="U20">
        <f t="shared" si="3"/>
        <v>8</v>
      </c>
      <c r="V20">
        <f t="shared" si="3"/>
        <v>15</v>
      </c>
      <c r="W20">
        <f t="shared" si="3"/>
        <v>8</v>
      </c>
      <c r="X20">
        <f t="shared" si="3"/>
        <v>10</v>
      </c>
      <c r="Y20">
        <f t="shared" si="3"/>
        <v>13</v>
      </c>
      <c r="Z20">
        <f t="shared" si="3"/>
        <v>11</v>
      </c>
      <c r="AA20">
        <f t="shared" si="3"/>
        <v>12</v>
      </c>
      <c r="AB20">
        <f t="shared" si="3"/>
        <v>9</v>
      </c>
      <c r="AC20">
        <f t="shared" si="3"/>
        <v>12</v>
      </c>
      <c r="AD20" s="22">
        <f>AVERAGE(B20:AC20)</f>
        <v>10.392857142857142</v>
      </c>
      <c r="AE20" s="9"/>
    </row>
    <row r="21" spans="1:31">
      <c r="AD21" s="21">
        <f>STDEV(B20:AC20)</f>
        <v>2.424249188302253</v>
      </c>
      <c r="AE21" s="33"/>
    </row>
    <row r="22" spans="1:31">
      <c r="AD22" s="21">
        <f>CONFIDENCE(0.05, AD21, 28)</f>
        <v>0.89793796543768911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3"/>
  <sheetViews>
    <sheetView zoomScale="150" zoomScaleNormal="150" zoomScalePageLayoutView="150" workbookViewId="0">
      <pane xSplit="1" topLeftCell="AB1" activePane="topRight" state="frozen"/>
      <selection pane="topRight" activeCell="AC23" sqref="AC23"/>
    </sheetView>
  </sheetViews>
  <sheetFormatPr baseColWidth="10" defaultRowHeight="15" x14ac:dyDescent="0"/>
  <cols>
    <col min="1" max="1" width="7.83203125" bestFit="1" customWidth="1"/>
    <col min="2" max="2" width="8.5" bestFit="1" customWidth="1"/>
    <col min="3" max="3" width="8" bestFit="1" customWidth="1"/>
    <col min="4" max="4" width="9.33203125" bestFit="1" customWidth="1"/>
    <col min="5" max="5" width="10.6640625" bestFit="1" customWidth="1"/>
    <col min="6" max="6" width="9" bestFit="1" customWidth="1"/>
    <col min="7" max="7" width="10.83203125" bestFit="1" customWidth="1"/>
    <col min="8" max="8" width="8" bestFit="1" customWidth="1"/>
    <col min="9" max="9" width="7.1640625" customWidth="1"/>
    <col min="10" max="10" width="6.83203125" customWidth="1"/>
    <col min="11" max="11" width="8.5" bestFit="1" customWidth="1"/>
    <col min="12" max="12" width="10.33203125" bestFit="1" customWidth="1"/>
    <col min="13" max="13" width="9.5" bestFit="1" customWidth="1"/>
    <col min="14" max="14" width="9.1640625" bestFit="1" customWidth="1"/>
    <col min="15" max="15" width="9.33203125" bestFit="1" customWidth="1"/>
    <col min="16" max="16" width="10.5" customWidth="1"/>
    <col min="17" max="17" width="10.83203125" customWidth="1"/>
    <col min="18" max="18" width="9" bestFit="1" customWidth="1"/>
    <col min="19" max="19" width="6.5" bestFit="1" customWidth="1"/>
    <col min="20" max="20" width="8.6640625" bestFit="1" customWidth="1"/>
    <col min="21" max="21" width="7.5" bestFit="1" customWidth="1"/>
    <col min="22" max="22" width="8.1640625" bestFit="1" customWidth="1"/>
    <col min="23" max="23" width="10.33203125" bestFit="1" customWidth="1"/>
    <col min="24" max="24" width="7.33203125" bestFit="1" customWidth="1"/>
    <col min="25" max="26" width="10.1640625" bestFit="1" customWidth="1"/>
    <col min="27" max="27" width="9.5" bestFit="1" customWidth="1"/>
    <col min="28" max="28" width="7.33203125" style="2" customWidth="1"/>
    <col min="29" max="29" width="7.33203125" customWidth="1"/>
  </cols>
  <sheetData>
    <row r="1" spans="1:29">
      <c r="B1" t="s">
        <v>69</v>
      </c>
      <c r="C1" t="s">
        <v>70</v>
      </c>
      <c r="D1" t="s">
        <v>71</v>
      </c>
      <c r="E1" t="s">
        <v>72</v>
      </c>
      <c r="F1" t="s">
        <v>67</v>
      </c>
      <c r="G1" t="s">
        <v>73</v>
      </c>
      <c r="H1" t="s">
        <v>74</v>
      </c>
      <c r="I1" t="s">
        <v>75</v>
      </c>
      <c r="J1" t="s">
        <v>76</v>
      </c>
      <c r="K1" t="s">
        <v>77</v>
      </c>
      <c r="L1" t="s">
        <v>78</v>
      </c>
      <c r="M1" t="s">
        <v>79</v>
      </c>
      <c r="N1" t="s">
        <v>80</v>
      </c>
      <c r="O1" t="s">
        <v>81</v>
      </c>
      <c r="P1" t="s">
        <v>82</v>
      </c>
      <c r="Q1" t="s">
        <v>83</v>
      </c>
      <c r="R1" t="s">
        <v>68</v>
      </c>
      <c r="S1" t="s">
        <v>84</v>
      </c>
      <c r="T1" t="s">
        <v>85</v>
      </c>
      <c r="U1" t="s">
        <v>86</v>
      </c>
      <c r="V1" t="s">
        <v>87</v>
      </c>
      <c r="W1" t="s">
        <v>88</v>
      </c>
      <c r="X1" t="s">
        <v>89</v>
      </c>
      <c r="Y1" t="s">
        <v>90</v>
      </c>
      <c r="Z1" t="s">
        <v>91</v>
      </c>
      <c r="AA1" t="s">
        <v>92</v>
      </c>
    </row>
    <row r="2" spans="1:29">
      <c r="A2" s="1" t="s">
        <v>11</v>
      </c>
      <c r="G2">
        <v>1</v>
      </c>
      <c r="H2">
        <v>1</v>
      </c>
      <c r="M2">
        <v>1</v>
      </c>
      <c r="N2">
        <v>1</v>
      </c>
      <c r="T2">
        <v>1</v>
      </c>
      <c r="U2">
        <v>1</v>
      </c>
      <c r="W2">
        <v>1</v>
      </c>
      <c r="AA2">
        <v>1</v>
      </c>
      <c r="AB2" s="2">
        <f>SUM(B2:AA2)</f>
        <v>8</v>
      </c>
      <c r="AC2" s="6">
        <f>AB2/26</f>
        <v>0.30769230769230771</v>
      </c>
    </row>
    <row r="3" spans="1:29">
      <c r="A3" s="1" t="s">
        <v>15</v>
      </c>
      <c r="B3">
        <v>1</v>
      </c>
      <c r="C3">
        <v>1</v>
      </c>
      <c r="E3">
        <v>1</v>
      </c>
      <c r="F3">
        <v>1</v>
      </c>
      <c r="H3">
        <v>1</v>
      </c>
      <c r="I3">
        <v>1</v>
      </c>
      <c r="K3">
        <v>1</v>
      </c>
      <c r="L3">
        <v>1</v>
      </c>
      <c r="M3">
        <v>1</v>
      </c>
      <c r="Q3">
        <v>1</v>
      </c>
      <c r="R3">
        <v>1</v>
      </c>
      <c r="S3">
        <v>1</v>
      </c>
      <c r="V3">
        <v>1</v>
      </c>
      <c r="Z3">
        <v>1</v>
      </c>
      <c r="AB3" s="2">
        <f>SUM(B3:AA3)</f>
        <v>14</v>
      </c>
      <c r="AC3" s="7">
        <f t="shared" ref="AC3:AC19" si="0">AB3/26</f>
        <v>0.53846153846153844</v>
      </c>
    </row>
    <row r="4" spans="1:29">
      <c r="A4" s="1" t="s">
        <v>14</v>
      </c>
      <c r="B4">
        <v>1</v>
      </c>
      <c r="F4">
        <v>1</v>
      </c>
      <c r="M4">
        <v>1</v>
      </c>
      <c r="N4">
        <v>1</v>
      </c>
      <c r="P4">
        <v>1</v>
      </c>
      <c r="Q4">
        <v>1</v>
      </c>
      <c r="U4">
        <v>1</v>
      </c>
      <c r="Y4">
        <v>1</v>
      </c>
      <c r="AB4" s="2">
        <f t="shared" ref="AB4:AB19" si="1">SUM(B4:AA4)</f>
        <v>8</v>
      </c>
      <c r="AC4" s="7">
        <f t="shared" si="0"/>
        <v>0.30769230769230771</v>
      </c>
    </row>
    <row r="5" spans="1:29">
      <c r="A5" s="1" t="s">
        <v>3</v>
      </c>
      <c r="B5">
        <v>1</v>
      </c>
      <c r="C5">
        <v>1</v>
      </c>
      <c r="F5">
        <v>1</v>
      </c>
      <c r="H5">
        <v>1</v>
      </c>
      <c r="I5">
        <v>1</v>
      </c>
      <c r="J5">
        <v>1</v>
      </c>
      <c r="K5">
        <v>1</v>
      </c>
      <c r="M5">
        <v>1</v>
      </c>
      <c r="N5">
        <v>1</v>
      </c>
      <c r="P5">
        <v>1</v>
      </c>
      <c r="Q5">
        <v>1</v>
      </c>
      <c r="S5">
        <v>1</v>
      </c>
      <c r="T5">
        <v>1</v>
      </c>
      <c r="Z5">
        <v>1</v>
      </c>
      <c r="AA5">
        <v>1</v>
      </c>
      <c r="AB5" s="2">
        <f t="shared" si="1"/>
        <v>15</v>
      </c>
      <c r="AC5" s="7">
        <f t="shared" si="0"/>
        <v>0.57692307692307687</v>
      </c>
    </row>
    <row r="6" spans="1:29">
      <c r="A6" s="1" t="s">
        <v>17</v>
      </c>
      <c r="H6">
        <v>1</v>
      </c>
      <c r="AB6" s="2">
        <f t="shared" si="1"/>
        <v>1</v>
      </c>
      <c r="AC6" s="7">
        <f t="shared" si="0"/>
        <v>3.8461538461538464E-2</v>
      </c>
    </row>
    <row r="7" spans="1:29">
      <c r="A7" s="1" t="s">
        <v>6</v>
      </c>
      <c r="B7">
        <v>1</v>
      </c>
      <c r="C7">
        <v>1</v>
      </c>
      <c r="F7">
        <v>1</v>
      </c>
      <c r="G7">
        <v>1</v>
      </c>
      <c r="I7">
        <v>1</v>
      </c>
      <c r="J7">
        <v>1</v>
      </c>
      <c r="K7">
        <v>1</v>
      </c>
      <c r="M7">
        <v>1</v>
      </c>
      <c r="N7">
        <v>1</v>
      </c>
      <c r="P7">
        <v>1</v>
      </c>
      <c r="Q7">
        <v>1</v>
      </c>
      <c r="V7">
        <v>1</v>
      </c>
      <c r="X7">
        <v>1</v>
      </c>
      <c r="Y7">
        <v>1</v>
      </c>
      <c r="Z7">
        <v>1</v>
      </c>
      <c r="AB7" s="2">
        <f t="shared" si="1"/>
        <v>15</v>
      </c>
      <c r="AC7" s="7">
        <f t="shared" si="0"/>
        <v>0.57692307692307687</v>
      </c>
    </row>
    <row r="8" spans="1:29">
      <c r="A8" s="1" t="s">
        <v>1</v>
      </c>
      <c r="B8">
        <v>1</v>
      </c>
      <c r="C8">
        <v>1</v>
      </c>
      <c r="D8">
        <v>1</v>
      </c>
      <c r="E8">
        <v>1</v>
      </c>
      <c r="F8">
        <v>1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 s="2">
        <f t="shared" si="1"/>
        <v>26</v>
      </c>
      <c r="AC8" s="7">
        <f t="shared" si="0"/>
        <v>1</v>
      </c>
    </row>
    <row r="9" spans="1:29">
      <c r="A9" s="1" t="s">
        <v>9</v>
      </c>
      <c r="C9">
        <v>1</v>
      </c>
      <c r="F9">
        <v>1</v>
      </c>
      <c r="S9">
        <v>1</v>
      </c>
      <c r="T9">
        <v>1</v>
      </c>
      <c r="W9">
        <v>1</v>
      </c>
      <c r="AA9">
        <v>1</v>
      </c>
      <c r="AB9" s="2">
        <f t="shared" si="1"/>
        <v>6</v>
      </c>
      <c r="AC9" s="7">
        <f t="shared" si="0"/>
        <v>0.23076923076923078</v>
      </c>
    </row>
    <row r="10" spans="1:29">
      <c r="A10" s="1" t="s">
        <v>13</v>
      </c>
      <c r="C10">
        <v>1</v>
      </c>
      <c r="E10">
        <v>1</v>
      </c>
      <c r="F10">
        <v>1</v>
      </c>
      <c r="H10">
        <v>1</v>
      </c>
      <c r="J10">
        <v>1</v>
      </c>
      <c r="K10">
        <v>1</v>
      </c>
      <c r="L10">
        <v>1</v>
      </c>
      <c r="M10">
        <v>1</v>
      </c>
      <c r="N10">
        <v>1</v>
      </c>
      <c r="Q10">
        <v>1</v>
      </c>
      <c r="U10">
        <v>1</v>
      </c>
      <c r="V10">
        <v>1</v>
      </c>
      <c r="Z10">
        <v>1</v>
      </c>
      <c r="AB10" s="2">
        <f t="shared" si="1"/>
        <v>13</v>
      </c>
      <c r="AC10" s="7">
        <f t="shared" si="0"/>
        <v>0.5</v>
      </c>
    </row>
    <row r="11" spans="1:29">
      <c r="A11" s="1" t="s">
        <v>4</v>
      </c>
      <c r="B11">
        <v>1</v>
      </c>
      <c r="C11">
        <v>1</v>
      </c>
      <c r="D11">
        <v>1</v>
      </c>
      <c r="E11">
        <v>1</v>
      </c>
      <c r="F11">
        <v>1</v>
      </c>
      <c r="G11">
        <v>1</v>
      </c>
      <c r="H11">
        <v>1</v>
      </c>
      <c r="I11">
        <v>1</v>
      </c>
      <c r="K11">
        <v>1</v>
      </c>
      <c r="L11">
        <v>1</v>
      </c>
      <c r="N11">
        <v>1</v>
      </c>
      <c r="O11">
        <v>1</v>
      </c>
      <c r="P11">
        <v>1</v>
      </c>
      <c r="R11">
        <v>1</v>
      </c>
      <c r="S11">
        <v>1</v>
      </c>
      <c r="T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 s="2">
        <f t="shared" si="1"/>
        <v>22</v>
      </c>
      <c r="AC11" s="7">
        <f t="shared" si="0"/>
        <v>0.84615384615384615</v>
      </c>
    </row>
    <row r="12" spans="1:29">
      <c r="A12" s="1" t="s">
        <v>8</v>
      </c>
      <c r="B12">
        <v>1</v>
      </c>
      <c r="C12">
        <v>1</v>
      </c>
      <c r="D12">
        <v>1</v>
      </c>
      <c r="F12">
        <v>1</v>
      </c>
      <c r="G12">
        <v>1</v>
      </c>
      <c r="I12">
        <v>1</v>
      </c>
      <c r="J12">
        <v>1</v>
      </c>
      <c r="K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1</v>
      </c>
      <c r="T12">
        <v>1</v>
      </c>
      <c r="V12">
        <v>1</v>
      </c>
      <c r="X12">
        <v>1</v>
      </c>
      <c r="Y12">
        <v>1</v>
      </c>
      <c r="Z12">
        <v>1</v>
      </c>
      <c r="AB12" s="2">
        <f t="shared" si="1"/>
        <v>20</v>
      </c>
      <c r="AC12" s="7">
        <f t="shared" si="0"/>
        <v>0.76923076923076927</v>
      </c>
    </row>
    <row r="13" spans="1:29">
      <c r="A13" s="1" t="s">
        <v>5</v>
      </c>
      <c r="Q13">
        <v>1</v>
      </c>
      <c r="AB13" s="2">
        <f t="shared" si="1"/>
        <v>1</v>
      </c>
      <c r="AC13" s="7">
        <f t="shared" si="0"/>
        <v>3.8461538461538464E-2</v>
      </c>
    </row>
    <row r="14" spans="1:29">
      <c r="A14" s="1" t="s">
        <v>0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 s="2">
        <f t="shared" si="1"/>
        <v>26</v>
      </c>
      <c r="AC14" s="7">
        <f t="shared" si="0"/>
        <v>1</v>
      </c>
    </row>
    <row r="15" spans="1:29">
      <c r="A15" s="1" t="s">
        <v>7</v>
      </c>
      <c r="C15">
        <v>1</v>
      </c>
      <c r="I15">
        <v>1</v>
      </c>
      <c r="K15">
        <v>1</v>
      </c>
      <c r="L15">
        <v>1</v>
      </c>
      <c r="N15">
        <v>1</v>
      </c>
      <c r="P15">
        <v>1</v>
      </c>
      <c r="T15">
        <v>1</v>
      </c>
      <c r="U15">
        <v>1</v>
      </c>
      <c r="V15">
        <v>1</v>
      </c>
      <c r="X15">
        <v>1</v>
      </c>
      <c r="AA15">
        <v>1</v>
      </c>
      <c r="AB15" s="2">
        <f t="shared" si="1"/>
        <v>11</v>
      </c>
      <c r="AC15" s="7">
        <f t="shared" si="0"/>
        <v>0.42307692307692307</v>
      </c>
    </row>
    <row r="16" spans="1:29">
      <c r="A16" s="1" t="s">
        <v>10</v>
      </c>
      <c r="E16">
        <v>1</v>
      </c>
      <c r="G16">
        <v>1</v>
      </c>
      <c r="H16">
        <v>1</v>
      </c>
      <c r="I16">
        <v>1</v>
      </c>
      <c r="J16">
        <v>1</v>
      </c>
      <c r="L16">
        <v>1</v>
      </c>
      <c r="P16">
        <v>1</v>
      </c>
      <c r="Q16">
        <v>1</v>
      </c>
      <c r="R16">
        <v>1</v>
      </c>
      <c r="Z16">
        <v>1</v>
      </c>
      <c r="AA16">
        <v>1</v>
      </c>
      <c r="AB16" s="2">
        <f t="shared" si="1"/>
        <v>11</v>
      </c>
      <c r="AC16" s="7">
        <f t="shared" si="0"/>
        <v>0.42307692307692307</v>
      </c>
    </row>
    <row r="17" spans="1:29">
      <c r="A17" s="1" t="s">
        <v>12</v>
      </c>
      <c r="C17">
        <v>1</v>
      </c>
      <c r="D17">
        <v>1</v>
      </c>
      <c r="F17">
        <v>1</v>
      </c>
      <c r="G17">
        <v>1</v>
      </c>
      <c r="I17">
        <v>1</v>
      </c>
      <c r="N17">
        <v>1</v>
      </c>
      <c r="O17">
        <v>1</v>
      </c>
      <c r="P17">
        <v>1</v>
      </c>
      <c r="Q17">
        <v>1</v>
      </c>
      <c r="X17">
        <v>1</v>
      </c>
      <c r="Y17">
        <v>1</v>
      </c>
      <c r="Z17">
        <v>1</v>
      </c>
      <c r="AB17" s="2">
        <f t="shared" si="1"/>
        <v>12</v>
      </c>
      <c r="AC17" s="7">
        <f t="shared" si="0"/>
        <v>0.46153846153846156</v>
      </c>
    </row>
    <row r="18" spans="1:29">
      <c r="A18" s="1" t="s">
        <v>16</v>
      </c>
      <c r="B18">
        <v>1</v>
      </c>
      <c r="D18">
        <v>1</v>
      </c>
      <c r="F18">
        <v>1</v>
      </c>
      <c r="H18">
        <v>1</v>
      </c>
      <c r="J18">
        <v>1</v>
      </c>
      <c r="L18">
        <v>1</v>
      </c>
      <c r="M18">
        <v>1</v>
      </c>
      <c r="N18">
        <v>1</v>
      </c>
      <c r="P18">
        <v>1</v>
      </c>
      <c r="Q18">
        <v>1</v>
      </c>
      <c r="R18">
        <v>1</v>
      </c>
      <c r="S18">
        <v>1</v>
      </c>
      <c r="T18">
        <v>1</v>
      </c>
      <c r="W18">
        <v>1</v>
      </c>
      <c r="X18">
        <v>1</v>
      </c>
      <c r="Y18">
        <v>1</v>
      </c>
      <c r="Z18">
        <v>1</v>
      </c>
      <c r="AB18" s="2">
        <f t="shared" si="1"/>
        <v>17</v>
      </c>
      <c r="AC18" s="7">
        <f t="shared" si="0"/>
        <v>0.65384615384615385</v>
      </c>
    </row>
    <row r="19" spans="1:29">
      <c r="A19" s="1" t="s">
        <v>2</v>
      </c>
      <c r="B19">
        <v>0</v>
      </c>
      <c r="I19">
        <v>1</v>
      </c>
      <c r="AA19">
        <v>0</v>
      </c>
      <c r="AB19" s="2">
        <f t="shared" si="1"/>
        <v>1</v>
      </c>
      <c r="AC19" s="7">
        <f t="shared" si="0"/>
        <v>3.8461538461538464E-2</v>
      </c>
    </row>
    <row r="20" spans="1:29">
      <c r="B20" s="2">
        <f>SUM(B2:B19)</f>
        <v>9</v>
      </c>
      <c r="C20" s="2">
        <f t="shared" ref="C20:AA20" si="2">SUM(C2:C19)</f>
        <v>11</v>
      </c>
      <c r="D20" s="2">
        <f t="shared" si="2"/>
        <v>6</v>
      </c>
      <c r="E20" s="2">
        <f t="shared" si="2"/>
        <v>6</v>
      </c>
      <c r="F20" s="2">
        <f t="shared" si="2"/>
        <v>12</v>
      </c>
      <c r="G20" s="2">
        <f t="shared" si="2"/>
        <v>8</v>
      </c>
      <c r="H20" s="2">
        <f t="shared" si="2"/>
        <v>10</v>
      </c>
      <c r="I20" s="2">
        <f t="shared" si="2"/>
        <v>11</v>
      </c>
      <c r="J20" s="2">
        <f t="shared" si="2"/>
        <v>8</v>
      </c>
      <c r="K20" s="2">
        <f t="shared" si="2"/>
        <v>9</v>
      </c>
      <c r="L20" s="2">
        <f t="shared" si="2"/>
        <v>8</v>
      </c>
      <c r="M20" s="2">
        <f t="shared" si="2"/>
        <v>10</v>
      </c>
      <c r="N20" s="2">
        <f t="shared" si="2"/>
        <v>12</v>
      </c>
      <c r="O20" s="2">
        <f t="shared" si="2"/>
        <v>5</v>
      </c>
      <c r="P20" s="2">
        <f t="shared" si="2"/>
        <v>11</v>
      </c>
      <c r="Q20" s="2">
        <f t="shared" si="2"/>
        <v>12</v>
      </c>
      <c r="R20" s="2">
        <f t="shared" si="2"/>
        <v>7</v>
      </c>
      <c r="S20" s="2">
        <f t="shared" si="2"/>
        <v>8</v>
      </c>
      <c r="T20" s="2">
        <f t="shared" si="2"/>
        <v>9</v>
      </c>
      <c r="U20" s="2">
        <f t="shared" si="2"/>
        <v>6</v>
      </c>
      <c r="V20" s="2">
        <f t="shared" si="2"/>
        <v>8</v>
      </c>
      <c r="W20" s="2">
        <f t="shared" si="2"/>
        <v>6</v>
      </c>
      <c r="X20" s="2">
        <f t="shared" si="2"/>
        <v>8</v>
      </c>
      <c r="Y20" s="2">
        <f t="shared" si="2"/>
        <v>8</v>
      </c>
      <c r="Z20" s="2">
        <f t="shared" si="2"/>
        <v>11</v>
      </c>
      <c r="AA20" s="2">
        <f t="shared" si="2"/>
        <v>8</v>
      </c>
      <c r="AB20" s="20">
        <f>AVERAGE(B20:AA20)</f>
        <v>8.7307692307692299</v>
      </c>
      <c r="AC20" s="10"/>
    </row>
    <row r="21" spans="1:29">
      <c r="I21" t="s">
        <v>93</v>
      </c>
      <c r="J21" t="s">
        <v>94</v>
      </c>
      <c r="Q21" t="s">
        <v>95</v>
      </c>
      <c r="AB21" s="3"/>
      <c r="AC21" s="33"/>
    </row>
    <row r="22" spans="1:29">
      <c r="AB22" s="20">
        <f>STDEV(B20:AA20)</f>
        <v>2.0699312511809134</v>
      </c>
    </row>
    <row r="23" spans="1:29">
      <c r="AB23" s="23">
        <f>CONFIDENCE(0.05, AB22, 26)</f>
        <v>0.79564133692243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22"/>
  <sheetViews>
    <sheetView zoomScale="150" zoomScaleNormal="150" zoomScalePageLayoutView="150" workbookViewId="0">
      <pane xSplit="1" topLeftCell="AZ1" activePane="topRight" state="frozen"/>
      <selection pane="topRight" activeCell="BA23" sqref="BA23"/>
    </sheetView>
  </sheetViews>
  <sheetFormatPr baseColWidth="10" defaultRowHeight="15" x14ac:dyDescent="0"/>
  <cols>
    <col min="1" max="1" width="7.83203125" bestFit="1" customWidth="1"/>
    <col min="2" max="2" width="10" bestFit="1" customWidth="1"/>
    <col min="3" max="3" width="6.6640625" bestFit="1" customWidth="1"/>
    <col min="4" max="4" width="8.83203125" bestFit="1" customWidth="1"/>
    <col min="5" max="5" width="8.5" bestFit="1" customWidth="1"/>
    <col min="6" max="6" width="8" bestFit="1" customWidth="1"/>
    <col min="7" max="7" width="9.6640625" bestFit="1" customWidth="1"/>
    <col min="8" max="8" width="9" bestFit="1" customWidth="1"/>
    <col min="9" max="9" width="6.6640625" bestFit="1" customWidth="1"/>
    <col min="10" max="10" width="6.83203125" bestFit="1" customWidth="1"/>
    <col min="11" max="11" width="7.6640625" bestFit="1" customWidth="1"/>
    <col min="12" max="12" width="6.83203125" bestFit="1" customWidth="1"/>
    <col min="13" max="13" width="9.33203125" bestFit="1" customWidth="1"/>
    <col min="14" max="14" width="7.83203125" bestFit="1" customWidth="1"/>
    <col min="15" max="15" width="7.1640625" bestFit="1" customWidth="1"/>
    <col min="16" max="16" width="9.5" bestFit="1" customWidth="1"/>
    <col min="17" max="17" width="7.33203125" bestFit="1" customWidth="1"/>
    <col min="18" max="18" width="6.83203125" bestFit="1" customWidth="1"/>
    <col min="19" max="19" width="9" bestFit="1" customWidth="1"/>
    <col min="20" max="20" width="9.1640625" bestFit="1" customWidth="1"/>
    <col min="21" max="21" width="10.6640625" bestFit="1" customWidth="1"/>
    <col min="22" max="22" width="8.33203125" bestFit="1" customWidth="1"/>
    <col min="23" max="23" width="6.6640625" bestFit="1" customWidth="1"/>
    <col min="24" max="24" width="10.1640625" bestFit="1" customWidth="1"/>
    <col min="25" max="25" width="8.1640625" bestFit="1" customWidth="1"/>
    <col min="26" max="26" width="11" bestFit="1" customWidth="1"/>
    <col min="27" max="27" width="6.6640625" bestFit="1" customWidth="1"/>
    <col min="28" max="28" width="7.83203125" bestFit="1" customWidth="1"/>
    <col min="29" max="29" width="7.1640625" bestFit="1" customWidth="1"/>
    <col min="30" max="30" width="8" bestFit="1" customWidth="1"/>
    <col min="31" max="31" width="7.6640625" bestFit="1" customWidth="1"/>
    <col min="32" max="32" width="7.83203125" bestFit="1" customWidth="1"/>
    <col min="33" max="33" width="8" bestFit="1" customWidth="1"/>
    <col min="34" max="34" width="7.5" bestFit="1" customWidth="1"/>
    <col min="35" max="35" width="10" bestFit="1" customWidth="1"/>
    <col min="36" max="36" width="7.33203125" bestFit="1" customWidth="1"/>
    <col min="37" max="37" width="7.5" bestFit="1" customWidth="1"/>
    <col min="38" max="38" width="9" bestFit="1" customWidth="1"/>
    <col min="39" max="39" width="8.83203125" bestFit="1" customWidth="1"/>
    <col min="40" max="40" width="7.6640625" bestFit="1" customWidth="1"/>
    <col min="41" max="41" width="8" bestFit="1" customWidth="1"/>
    <col min="42" max="42" width="8.33203125" bestFit="1" customWidth="1"/>
    <col min="43" max="43" width="10.33203125" bestFit="1" customWidth="1"/>
    <col min="44" max="44" width="8.1640625" bestFit="1" customWidth="1"/>
    <col min="45" max="45" width="10.33203125" bestFit="1" customWidth="1"/>
    <col min="46" max="46" width="7.33203125" bestFit="1" customWidth="1"/>
    <col min="47" max="47" width="8.6640625" bestFit="1" customWidth="1"/>
    <col min="48" max="48" width="9.83203125" bestFit="1" customWidth="1"/>
    <col min="49" max="49" width="7.1640625" bestFit="1" customWidth="1"/>
    <col min="50" max="50" width="5" bestFit="1" customWidth="1"/>
    <col min="51" max="51" width="8.6640625" bestFit="1" customWidth="1"/>
  </cols>
  <sheetData>
    <row r="1" spans="1:53">
      <c r="B1" t="s">
        <v>395</v>
      </c>
      <c r="C1" t="s">
        <v>412</v>
      </c>
      <c r="D1" t="s">
        <v>397</v>
      </c>
      <c r="E1" t="s">
        <v>255</v>
      </c>
      <c r="F1" t="s">
        <v>342</v>
      </c>
      <c r="G1" t="s">
        <v>256</v>
      </c>
      <c r="H1" t="s">
        <v>67</v>
      </c>
      <c r="I1" t="s">
        <v>344</v>
      </c>
      <c r="J1" t="s">
        <v>114</v>
      </c>
      <c r="K1" t="s">
        <v>389</v>
      </c>
      <c r="L1" t="s">
        <v>348</v>
      </c>
      <c r="M1" t="s">
        <v>413</v>
      </c>
      <c r="N1" t="s">
        <v>100</v>
      </c>
      <c r="O1" t="s">
        <v>140</v>
      </c>
      <c r="P1" t="s">
        <v>352</v>
      </c>
      <c r="Q1" t="s">
        <v>353</v>
      </c>
      <c r="R1" t="s">
        <v>305</v>
      </c>
      <c r="S1" t="s">
        <v>202</v>
      </c>
      <c r="T1" t="s">
        <v>284</v>
      </c>
      <c r="U1" t="s">
        <v>163</v>
      </c>
      <c r="V1" t="s">
        <v>37</v>
      </c>
      <c r="W1" t="s">
        <v>263</v>
      </c>
      <c r="X1" t="s">
        <v>168</v>
      </c>
      <c r="Y1" t="s">
        <v>210</v>
      </c>
      <c r="Z1" t="s">
        <v>264</v>
      </c>
      <c r="AA1" t="s">
        <v>402</v>
      </c>
      <c r="AB1" t="s">
        <v>265</v>
      </c>
      <c r="AC1" t="s">
        <v>266</v>
      </c>
      <c r="AD1" t="s">
        <v>365</v>
      </c>
      <c r="AE1" t="s">
        <v>418</v>
      </c>
      <c r="AF1" t="s">
        <v>420</v>
      </c>
      <c r="AG1" t="s">
        <v>214</v>
      </c>
      <c r="AH1" t="s">
        <v>366</v>
      </c>
      <c r="AI1" t="s">
        <v>419</v>
      </c>
      <c r="AJ1" t="s">
        <v>269</v>
      </c>
      <c r="AK1" t="s">
        <v>330</v>
      </c>
      <c r="AL1" t="s">
        <v>410</v>
      </c>
      <c r="AM1" t="s">
        <v>376</v>
      </c>
      <c r="AN1" t="s">
        <v>228</v>
      </c>
      <c r="AO1" t="s">
        <v>378</v>
      </c>
      <c r="AP1" t="s">
        <v>332</v>
      </c>
      <c r="AQ1" t="s">
        <v>88</v>
      </c>
      <c r="AR1" t="s">
        <v>251</v>
      </c>
      <c r="AS1" t="s">
        <v>380</v>
      </c>
      <c r="AT1" t="s">
        <v>19</v>
      </c>
      <c r="AU1" t="s">
        <v>381</v>
      </c>
      <c r="AV1" t="s">
        <v>278</v>
      </c>
      <c r="AW1" t="s">
        <v>271</v>
      </c>
      <c r="AX1" t="s">
        <v>334</v>
      </c>
      <c r="AY1" t="s">
        <v>276</v>
      </c>
      <c r="AZ1" s="2">
        <f>COUNTA(B1:AY1)</f>
        <v>50</v>
      </c>
    </row>
    <row r="2" spans="1:53">
      <c r="A2" s="1" t="s">
        <v>11</v>
      </c>
      <c r="D2">
        <v>1</v>
      </c>
      <c r="E2">
        <v>1</v>
      </c>
      <c r="F2">
        <v>1</v>
      </c>
      <c r="G2">
        <v>1</v>
      </c>
      <c r="I2">
        <v>1</v>
      </c>
      <c r="J2">
        <v>1</v>
      </c>
      <c r="K2">
        <v>1</v>
      </c>
      <c r="O2">
        <v>1</v>
      </c>
      <c r="P2">
        <v>1</v>
      </c>
      <c r="Q2">
        <v>1</v>
      </c>
      <c r="R2">
        <v>1</v>
      </c>
      <c r="T2">
        <v>1</v>
      </c>
      <c r="V2">
        <v>1</v>
      </c>
      <c r="W2">
        <v>1</v>
      </c>
      <c r="X2">
        <v>1</v>
      </c>
      <c r="Y2">
        <v>1</v>
      </c>
      <c r="Z2">
        <v>1</v>
      </c>
      <c r="AA2">
        <v>1</v>
      </c>
      <c r="AB2">
        <v>1</v>
      </c>
      <c r="AC2">
        <v>1</v>
      </c>
      <c r="AE2">
        <v>1</v>
      </c>
      <c r="AF2">
        <v>1</v>
      </c>
      <c r="AG2">
        <v>1</v>
      </c>
      <c r="AH2">
        <v>1</v>
      </c>
      <c r="AJ2">
        <v>1</v>
      </c>
      <c r="AK2">
        <v>1</v>
      </c>
      <c r="AL2">
        <v>1</v>
      </c>
      <c r="AM2">
        <v>1</v>
      </c>
      <c r="AO2">
        <v>1</v>
      </c>
      <c r="AP2">
        <v>1</v>
      </c>
      <c r="AQ2">
        <v>1</v>
      </c>
      <c r="AR2">
        <v>1</v>
      </c>
      <c r="AS2">
        <v>1</v>
      </c>
      <c r="AU2">
        <v>1</v>
      </c>
      <c r="AV2">
        <v>1</v>
      </c>
      <c r="AW2">
        <v>1</v>
      </c>
      <c r="AX2">
        <v>1</v>
      </c>
      <c r="AY2">
        <v>1</v>
      </c>
      <c r="AZ2">
        <f t="shared" ref="AZ2:AZ19" si="0">SUM(B2:AY2)</f>
        <v>38</v>
      </c>
      <c r="BA2" s="6">
        <f>AZ2/50</f>
        <v>0.76</v>
      </c>
    </row>
    <row r="3" spans="1:53">
      <c r="A3" s="1" t="s">
        <v>15</v>
      </c>
      <c r="B3">
        <v>1</v>
      </c>
      <c r="D3">
        <v>1</v>
      </c>
      <c r="H3">
        <v>1</v>
      </c>
      <c r="J3">
        <v>1</v>
      </c>
      <c r="P3">
        <v>1</v>
      </c>
      <c r="Q3">
        <v>1</v>
      </c>
      <c r="R3">
        <v>1</v>
      </c>
      <c r="S3">
        <v>1</v>
      </c>
      <c r="T3">
        <v>1</v>
      </c>
      <c r="U3">
        <v>1</v>
      </c>
      <c r="X3">
        <v>1</v>
      </c>
      <c r="AC3">
        <v>1</v>
      </c>
      <c r="AE3">
        <v>1</v>
      </c>
      <c r="AI3">
        <v>1</v>
      </c>
      <c r="AJ3">
        <v>1</v>
      </c>
      <c r="AK3">
        <v>1</v>
      </c>
      <c r="AL3">
        <v>1</v>
      </c>
      <c r="AO3">
        <v>1</v>
      </c>
      <c r="AU3">
        <v>1</v>
      </c>
      <c r="AX3">
        <v>1</v>
      </c>
      <c r="AY3">
        <v>1</v>
      </c>
      <c r="AZ3">
        <f t="shared" si="0"/>
        <v>21</v>
      </c>
      <c r="BA3" s="7">
        <f t="shared" ref="BA3:BA19" si="1">AZ3/50</f>
        <v>0.42</v>
      </c>
    </row>
    <row r="4" spans="1:53">
      <c r="A4" s="1" t="s">
        <v>14</v>
      </c>
      <c r="B4">
        <v>1</v>
      </c>
      <c r="C4">
        <v>1</v>
      </c>
      <c r="D4">
        <v>1</v>
      </c>
      <c r="H4">
        <v>1</v>
      </c>
      <c r="M4">
        <v>1</v>
      </c>
      <c r="S4">
        <v>1</v>
      </c>
      <c r="T4">
        <v>1</v>
      </c>
      <c r="AE4">
        <v>1</v>
      </c>
      <c r="AI4">
        <v>1</v>
      </c>
      <c r="AT4">
        <v>1</v>
      </c>
      <c r="AZ4">
        <f t="shared" si="0"/>
        <v>10</v>
      </c>
      <c r="BA4" s="7">
        <f t="shared" si="1"/>
        <v>0.2</v>
      </c>
    </row>
    <row r="5" spans="1:53">
      <c r="A5" s="1" t="s">
        <v>3</v>
      </c>
      <c r="H5">
        <v>1</v>
      </c>
      <c r="M5">
        <v>1</v>
      </c>
      <c r="N5">
        <v>1</v>
      </c>
      <c r="O5">
        <v>1</v>
      </c>
      <c r="S5">
        <v>1</v>
      </c>
      <c r="T5">
        <v>1</v>
      </c>
      <c r="W5">
        <v>1</v>
      </c>
      <c r="AE5">
        <v>1</v>
      </c>
      <c r="AZ5">
        <f t="shared" si="0"/>
        <v>8</v>
      </c>
      <c r="BA5" s="7">
        <f t="shared" si="1"/>
        <v>0.16</v>
      </c>
    </row>
    <row r="6" spans="1:53">
      <c r="A6" s="1" t="s">
        <v>17</v>
      </c>
      <c r="C6">
        <v>1</v>
      </c>
      <c r="V6">
        <v>1</v>
      </c>
      <c r="AA6">
        <v>1</v>
      </c>
      <c r="AD6">
        <v>1</v>
      </c>
      <c r="AK6">
        <v>1</v>
      </c>
      <c r="AR6">
        <v>1</v>
      </c>
      <c r="AX6">
        <v>1</v>
      </c>
      <c r="AZ6">
        <f t="shared" si="0"/>
        <v>7</v>
      </c>
      <c r="BA6" s="7">
        <f t="shared" si="1"/>
        <v>0.14000000000000001</v>
      </c>
    </row>
    <row r="7" spans="1:53">
      <c r="A7" s="1" t="s">
        <v>6</v>
      </c>
      <c r="D7">
        <v>1</v>
      </c>
      <c r="F7">
        <v>1</v>
      </c>
      <c r="H7">
        <v>1</v>
      </c>
      <c r="K7">
        <v>1</v>
      </c>
      <c r="L7">
        <v>1</v>
      </c>
      <c r="M7">
        <v>1</v>
      </c>
      <c r="R7">
        <v>1</v>
      </c>
      <c r="T7">
        <v>1</v>
      </c>
      <c r="U7">
        <v>1</v>
      </c>
      <c r="W7">
        <v>1</v>
      </c>
      <c r="AE7">
        <v>1</v>
      </c>
      <c r="AI7">
        <v>1</v>
      </c>
      <c r="AJ7">
        <v>1</v>
      </c>
      <c r="AM7">
        <v>1</v>
      </c>
      <c r="AR7">
        <v>1</v>
      </c>
      <c r="AS7">
        <v>1</v>
      </c>
      <c r="AZ7">
        <f t="shared" si="0"/>
        <v>16</v>
      </c>
      <c r="BA7" s="7">
        <f t="shared" si="1"/>
        <v>0.32</v>
      </c>
    </row>
    <row r="8" spans="1:53">
      <c r="A8" s="1" t="s">
        <v>1</v>
      </c>
      <c r="B8">
        <v>1</v>
      </c>
      <c r="C8">
        <v>1</v>
      </c>
      <c r="D8">
        <v>1</v>
      </c>
      <c r="F8">
        <v>1</v>
      </c>
      <c r="H8">
        <v>1</v>
      </c>
      <c r="I8">
        <v>1</v>
      </c>
      <c r="J8">
        <v>1</v>
      </c>
      <c r="M8">
        <v>1</v>
      </c>
      <c r="P8">
        <v>1</v>
      </c>
      <c r="Q8">
        <v>1</v>
      </c>
      <c r="S8">
        <v>1</v>
      </c>
      <c r="T8">
        <v>1</v>
      </c>
      <c r="U8">
        <v>1</v>
      </c>
      <c r="X8">
        <v>1</v>
      </c>
      <c r="AD8">
        <v>1</v>
      </c>
      <c r="AE8">
        <v>1</v>
      </c>
      <c r="AH8">
        <v>1</v>
      </c>
      <c r="AI8">
        <v>1</v>
      </c>
      <c r="AK8">
        <v>1</v>
      </c>
      <c r="AM8">
        <v>1</v>
      </c>
      <c r="AO8">
        <v>1</v>
      </c>
      <c r="AP8">
        <v>1</v>
      </c>
      <c r="AQ8">
        <v>1</v>
      </c>
      <c r="AR8">
        <v>1</v>
      </c>
      <c r="AS8">
        <v>1</v>
      </c>
      <c r="AU8">
        <v>1</v>
      </c>
      <c r="AX8">
        <v>1</v>
      </c>
      <c r="AZ8">
        <f t="shared" si="0"/>
        <v>27</v>
      </c>
      <c r="BA8" s="7">
        <f t="shared" si="1"/>
        <v>0.54</v>
      </c>
    </row>
    <row r="9" spans="1:53">
      <c r="A9" s="1" t="s">
        <v>9</v>
      </c>
      <c r="B9">
        <v>1</v>
      </c>
      <c r="C9">
        <v>1</v>
      </c>
      <c r="D9">
        <v>1</v>
      </c>
      <c r="F9">
        <v>1</v>
      </c>
      <c r="G9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B9">
        <v>1</v>
      </c>
      <c r="AD9">
        <v>1</v>
      </c>
      <c r="AE9">
        <v>1</v>
      </c>
      <c r="AF9">
        <v>1</v>
      </c>
      <c r="AG9">
        <v>1</v>
      </c>
      <c r="AH9">
        <v>1</v>
      </c>
      <c r="AI9">
        <v>1</v>
      </c>
      <c r="AJ9">
        <v>1</v>
      </c>
      <c r="AK9">
        <v>1</v>
      </c>
      <c r="AL9">
        <v>1</v>
      </c>
      <c r="AM9">
        <v>1</v>
      </c>
      <c r="AN9">
        <v>1</v>
      </c>
      <c r="AO9">
        <v>1</v>
      </c>
      <c r="AP9">
        <v>1</v>
      </c>
      <c r="AQ9">
        <v>1</v>
      </c>
      <c r="AR9">
        <v>1</v>
      </c>
      <c r="AS9">
        <v>1</v>
      </c>
      <c r="AT9">
        <v>1</v>
      </c>
      <c r="AU9">
        <v>1</v>
      </c>
      <c r="AV9">
        <v>1</v>
      </c>
      <c r="AW9">
        <v>1</v>
      </c>
      <c r="AX9">
        <v>1</v>
      </c>
      <c r="AY9">
        <v>1</v>
      </c>
      <c r="AZ9">
        <f t="shared" si="0"/>
        <v>47</v>
      </c>
      <c r="BA9" s="7">
        <f t="shared" si="1"/>
        <v>0.94</v>
      </c>
    </row>
    <row r="10" spans="1:53">
      <c r="A10" s="1" t="s">
        <v>13</v>
      </c>
      <c r="D10">
        <v>1</v>
      </c>
      <c r="E10">
        <v>1</v>
      </c>
      <c r="F10">
        <v>1</v>
      </c>
      <c r="G10">
        <v>1</v>
      </c>
      <c r="H10">
        <v>1</v>
      </c>
      <c r="J10">
        <v>1</v>
      </c>
      <c r="N10">
        <v>1</v>
      </c>
      <c r="U10">
        <v>1</v>
      </c>
      <c r="X10">
        <v>1</v>
      </c>
      <c r="Z10">
        <v>1</v>
      </c>
      <c r="AB10">
        <v>1</v>
      </c>
      <c r="AC10">
        <v>1</v>
      </c>
      <c r="AD10">
        <v>1</v>
      </c>
      <c r="AE10">
        <v>1</v>
      </c>
      <c r="AI10">
        <v>1</v>
      </c>
      <c r="AK10">
        <v>1</v>
      </c>
      <c r="AP10">
        <v>1</v>
      </c>
      <c r="AR10">
        <v>1</v>
      </c>
      <c r="AX10">
        <v>1</v>
      </c>
      <c r="AY10">
        <v>1</v>
      </c>
      <c r="AZ10">
        <f t="shared" si="0"/>
        <v>20</v>
      </c>
      <c r="BA10" s="7">
        <f t="shared" si="1"/>
        <v>0.4</v>
      </c>
    </row>
    <row r="11" spans="1:53">
      <c r="A11" s="1" t="s">
        <v>4</v>
      </c>
      <c r="C11">
        <v>1</v>
      </c>
      <c r="E11">
        <v>1</v>
      </c>
      <c r="G11">
        <v>1</v>
      </c>
      <c r="H11">
        <v>1</v>
      </c>
      <c r="J11">
        <v>1</v>
      </c>
      <c r="K11">
        <v>1</v>
      </c>
      <c r="P11">
        <v>1</v>
      </c>
      <c r="V11">
        <v>1</v>
      </c>
      <c r="W11">
        <v>1</v>
      </c>
      <c r="Y11">
        <v>1</v>
      </c>
      <c r="Z11">
        <v>1</v>
      </c>
      <c r="AA11">
        <v>1</v>
      </c>
      <c r="AB11">
        <v>1</v>
      </c>
      <c r="AC11">
        <v>1</v>
      </c>
      <c r="AE11">
        <v>1</v>
      </c>
      <c r="AG11">
        <v>1</v>
      </c>
      <c r="AK11">
        <v>1</v>
      </c>
      <c r="AP11">
        <v>1</v>
      </c>
      <c r="AQ11">
        <v>1</v>
      </c>
      <c r="AR11">
        <v>1</v>
      </c>
      <c r="AS11">
        <v>1</v>
      </c>
      <c r="AT11">
        <v>1</v>
      </c>
      <c r="AW11">
        <v>1</v>
      </c>
      <c r="AX11">
        <v>1</v>
      </c>
      <c r="AY11">
        <v>1</v>
      </c>
      <c r="AZ11">
        <f t="shared" si="0"/>
        <v>25</v>
      </c>
      <c r="BA11" s="7">
        <f t="shared" si="1"/>
        <v>0.5</v>
      </c>
    </row>
    <row r="12" spans="1:53">
      <c r="A12" s="1" t="s">
        <v>8</v>
      </c>
      <c r="B12">
        <v>1</v>
      </c>
      <c r="C12">
        <v>1</v>
      </c>
      <c r="D12">
        <v>1</v>
      </c>
      <c r="H12">
        <v>1</v>
      </c>
      <c r="L12">
        <v>1</v>
      </c>
      <c r="M12">
        <v>1</v>
      </c>
      <c r="Q12">
        <v>1</v>
      </c>
      <c r="R12">
        <v>1</v>
      </c>
      <c r="S12">
        <v>1</v>
      </c>
      <c r="Y12">
        <v>1</v>
      </c>
      <c r="AA12">
        <v>1</v>
      </c>
      <c r="AC12">
        <v>1</v>
      </c>
      <c r="AI12">
        <v>1</v>
      </c>
      <c r="AT12">
        <v>1</v>
      </c>
      <c r="AZ12">
        <f t="shared" si="0"/>
        <v>14</v>
      </c>
      <c r="BA12" s="7">
        <f t="shared" si="1"/>
        <v>0.28000000000000003</v>
      </c>
    </row>
    <row r="13" spans="1:53">
      <c r="A13" s="1" t="s">
        <v>5</v>
      </c>
      <c r="C13">
        <v>1</v>
      </c>
      <c r="K13">
        <v>1</v>
      </c>
      <c r="M13">
        <v>1</v>
      </c>
      <c r="S13">
        <v>1</v>
      </c>
      <c r="W13">
        <v>1</v>
      </c>
      <c r="Y13">
        <v>1</v>
      </c>
      <c r="Z13">
        <v>1</v>
      </c>
      <c r="AG13">
        <v>1</v>
      </c>
      <c r="AK13">
        <v>1</v>
      </c>
      <c r="AN13">
        <v>1</v>
      </c>
      <c r="AZ13">
        <f t="shared" si="0"/>
        <v>10</v>
      </c>
      <c r="BA13" s="7">
        <f t="shared" si="1"/>
        <v>0.2</v>
      </c>
    </row>
    <row r="14" spans="1:53">
      <c r="A14" s="1" t="s">
        <v>0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>
        <v>1</v>
      </c>
      <c r="AE14">
        <v>1</v>
      </c>
      <c r="AF14">
        <v>1</v>
      </c>
      <c r="AG14">
        <v>1</v>
      </c>
      <c r="AH14">
        <v>1</v>
      </c>
      <c r="AI14">
        <v>1</v>
      </c>
      <c r="AJ14">
        <v>1</v>
      </c>
      <c r="AK14">
        <v>1</v>
      </c>
      <c r="AL14">
        <v>1</v>
      </c>
      <c r="AM14">
        <v>1</v>
      </c>
      <c r="AN14">
        <v>1</v>
      </c>
      <c r="AO14">
        <v>1</v>
      </c>
      <c r="AP14">
        <v>1</v>
      </c>
      <c r="AQ14">
        <v>1</v>
      </c>
      <c r="AR14">
        <v>1</v>
      </c>
      <c r="AS14">
        <v>1</v>
      </c>
      <c r="AT14">
        <v>1</v>
      </c>
      <c r="AU14">
        <v>1</v>
      </c>
      <c r="AV14">
        <v>1</v>
      </c>
      <c r="AW14">
        <v>1</v>
      </c>
      <c r="AX14">
        <v>1</v>
      </c>
      <c r="AY14">
        <v>1</v>
      </c>
      <c r="AZ14">
        <f t="shared" si="0"/>
        <v>50</v>
      </c>
      <c r="BA14" s="7">
        <f t="shared" si="1"/>
        <v>1</v>
      </c>
    </row>
    <row r="15" spans="1:53">
      <c r="A15" s="1" t="s">
        <v>7</v>
      </c>
      <c r="J15">
        <v>1</v>
      </c>
      <c r="K15">
        <v>1</v>
      </c>
      <c r="P15">
        <v>1</v>
      </c>
      <c r="R15">
        <v>1</v>
      </c>
      <c r="T15">
        <v>1</v>
      </c>
      <c r="Y15">
        <v>1</v>
      </c>
      <c r="AG15">
        <v>1</v>
      </c>
      <c r="AS15">
        <v>1</v>
      </c>
      <c r="AV15">
        <v>1</v>
      </c>
      <c r="AZ15">
        <f t="shared" si="0"/>
        <v>9</v>
      </c>
      <c r="BA15" s="7">
        <f t="shared" si="1"/>
        <v>0.18</v>
      </c>
    </row>
    <row r="16" spans="1:53">
      <c r="A16" s="1" t="s">
        <v>10</v>
      </c>
      <c r="C16">
        <v>1</v>
      </c>
      <c r="E16">
        <v>1</v>
      </c>
      <c r="F16">
        <v>1</v>
      </c>
      <c r="G16">
        <v>1</v>
      </c>
      <c r="I16">
        <v>1</v>
      </c>
      <c r="J16">
        <v>1</v>
      </c>
      <c r="K16">
        <v>1</v>
      </c>
      <c r="N16">
        <v>1</v>
      </c>
      <c r="T16">
        <v>1</v>
      </c>
      <c r="U16">
        <v>1</v>
      </c>
      <c r="AA16">
        <v>1</v>
      </c>
      <c r="AB16">
        <v>1</v>
      </c>
      <c r="AD16">
        <v>1</v>
      </c>
      <c r="AE16">
        <v>1</v>
      </c>
      <c r="AI16">
        <v>1</v>
      </c>
      <c r="AK16">
        <v>1</v>
      </c>
      <c r="AP16">
        <v>1</v>
      </c>
      <c r="AR16">
        <v>1</v>
      </c>
      <c r="AW16">
        <v>1</v>
      </c>
      <c r="AX16">
        <v>1</v>
      </c>
      <c r="AY16">
        <v>1</v>
      </c>
      <c r="AZ16">
        <f t="shared" si="0"/>
        <v>21</v>
      </c>
      <c r="BA16" s="7">
        <f t="shared" si="1"/>
        <v>0.42</v>
      </c>
    </row>
    <row r="17" spans="1:53">
      <c r="A17" s="1" t="s">
        <v>12</v>
      </c>
      <c r="B17">
        <v>1</v>
      </c>
      <c r="D17">
        <v>1</v>
      </c>
      <c r="F17">
        <v>1</v>
      </c>
      <c r="H17">
        <v>1</v>
      </c>
      <c r="M17">
        <v>1</v>
      </c>
      <c r="R17">
        <v>1</v>
      </c>
      <c r="S17">
        <v>1</v>
      </c>
      <c r="T17">
        <v>1</v>
      </c>
      <c r="Y17">
        <v>1</v>
      </c>
      <c r="AA17">
        <v>1</v>
      </c>
      <c r="AI17">
        <v>1</v>
      </c>
      <c r="AL17">
        <v>1</v>
      </c>
      <c r="AV17">
        <v>1</v>
      </c>
      <c r="AZ17">
        <f t="shared" si="0"/>
        <v>13</v>
      </c>
      <c r="BA17" s="7">
        <f t="shared" si="1"/>
        <v>0.26</v>
      </c>
    </row>
    <row r="18" spans="1:53">
      <c r="A18" s="1" t="s">
        <v>16</v>
      </c>
      <c r="B18">
        <v>1</v>
      </c>
      <c r="C18">
        <v>1</v>
      </c>
      <c r="D18">
        <v>1</v>
      </c>
      <c r="F18">
        <v>1</v>
      </c>
      <c r="H18">
        <v>1</v>
      </c>
      <c r="I18">
        <v>1</v>
      </c>
      <c r="J18">
        <v>1</v>
      </c>
      <c r="L18">
        <v>1</v>
      </c>
      <c r="M18">
        <v>1</v>
      </c>
      <c r="O18">
        <v>1</v>
      </c>
      <c r="P18">
        <v>1</v>
      </c>
      <c r="Q18">
        <v>1</v>
      </c>
      <c r="R18">
        <v>1</v>
      </c>
      <c r="T18">
        <v>1</v>
      </c>
      <c r="U18">
        <v>1</v>
      </c>
      <c r="X18">
        <v>1</v>
      </c>
      <c r="AA18">
        <v>1</v>
      </c>
      <c r="AD18">
        <v>1</v>
      </c>
      <c r="AE18">
        <v>1</v>
      </c>
      <c r="AF18">
        <v>1</v>
      </c>
      <c r="AG18">
        <v>1</v>
      </c>
      <c r="AH18">
        <v>1</v>
      </c>
      <c r="AI18">
        <v>1</v>
      </c>
      <c r="AJ18">
        <v>1</v>
      </c>
      <c r="AK18">
        <v>1</v>
      </c>
      <c r="AL18">
        <v>1</v>
      </c>
      <c r="AM18">
        <v>1</v>
      </c>
      <c r="AN18">
        <v>1</v>
      </c>
      <c r="AO18">
        <v>1</v>
      </c>
      <c r="AP18">
        <v>1</v>
      </c>
      <c r="AQ18">
        <v>1</v>
      </c>
      <c r="AR18">
        <v>1</v>
      </c>
      <c r="AS18">
        <v>1</v>
      </c>
      <c r="AT18">
        <v>1</v>
      </c>
      <c r="AU18">
        <v>1</v>
      </c>
      <c r="AX18">
        <v>1</v>
      </c>
      <c r="AY18">
        <v>1</v>
      </c>
      <c r="AZ18">
        <f t="shared" si="0"/>
        <v>37</v>
      </c>
      <c r="BA18" s="7">
        <f t="shared" si="1"/>
        <v>0.74</v>
      </c>
    </row>
    <row r="19" spans="1:53">
      <c r="A19" s="1" t="s">
        <v>2</v>
      </c>
      <c r="B19">
        <v>1</v>
      </c>
      <c r="C19">
        <v>0</v>
      </c>
      <c r="D19">
        <v>1</v>
      </c>
      <c r="M19">
        <v>1</v>
      </c>
      <c r="R19">
        <v>1</v>
      </c>
      <c r="S19">
        <v>1</v>
      </c>
      <c r="Y19">
        <v>1</v>
      </c>
      <c r="Z19">
        <v>1</v>
      </c>
      <c r="AG19">
        <v>1</v>
      </c>
      <c r="AI19">
        <v>1</v>
      </c>
      <c r="AN19">
        <v>1</v>
      </c>
      <c r="AZ19">
        <f t="shared" si="0"/>
        <v>10</v>
      </c>
      <c r="BA19" s="7">
        <f t="shared" si="1"/>
        <v>0.2</v>
      </c>
    </row>
    <row r="20" spans="1:53" s="2" customFormat="1">
      <c r="B20" s="2">
        <f>SUM(B2:B19)</f>
        <v>9</v>
      </c>
      <c r="C20" s="2">
        <f t="shared" ref="C20:AY20" si="2">SUM(C2:C19)</f>
        <v>10</v>
      </c>
      <c r="D20" s="2">
        <f t="shared" si="2"/>
        <v>12</v>
      </c>
      <c r="E20" s="2">
        <f t="shared" si="2"/>
        <v>5</v>
      </c>
      <c r="F20" s="2">
        <f t="shared" si="2"/>
        <v>9</v>
      </c>
      <c r="G20" s="2">
        <f t="shared" si="2"/>
        <v>6</v>
      </c>
      <c r="H20" s="2">
        <f t="shared" si="2"/>
        <v>12</v>
      </c>
      <c r="I20" s="2">
        <f t="shared" si="2"/>
        <v>6</v>
      </c>
      <c r="J20" s="2">
        <f t="shared" si="2"/>
        <v>10</v>
      </c>
      <c r="K20" s="2">
        <f t="shared" si="2"/>
        <v>8</v>
      </c>
      <c r="L20" s="2">
        <f t="shared" si="2"/>
        <v>5</v>
      </c>
      <c r="M20" s="2">
        <f t="shared" si="2"/>
        <v>11</v>
      </c>
      <c r="N20" s="2">
        <f t="shared" si="2"/>
        <v>5</v>
      </c>
      <c r="O20" s="2">
        <f t="shared" si="2"/>
        <v>5</v>
      </c>
      <c r="P20" s="2">
        <f t="shared" si="2"/>
        <v>8</v>
      </c>
      <c r="Q20" s="2">
        <f t="shared" si="2"/>
        <v>7</v>
      </c>
      <c r="R20" s="2">
        <f t="shared" si="2"/>
        <v>10</v>
      </c>
      <c r="S20" s="2">
        <f t="shared" si="2"/>
        <v>10</v>
      </c>
      <c r="T20" s="2">
        <f t="shared" si="2"/>
        <v>12</v>
      </c>
      <c r="U20" s="2">
        <f t="shared" si="2"/>
        <v>8</v>
      </c>
      <c r="V20" s="2">
        <f t="shared" si="2"/>
        <v>5</v>
      </c>
      <c r="W20" s="2">
        <f t="shared" si="2"/>
        <v>7</v>
      </c>
      <c r="X20" s="2">
        <f t="shared" si="2"/>
        <v>7</v>
      </c>
      <c r="Y20" s="2">
        <f t="shared" si="2"/>
        <v>9</v>
      </c>
      <c r="Z20" s="2">
        <f t="shared" si="2"/>
        <v>7</v>
      </c>
      <c r="AA20" s="2">
        <f t="shared" si="2"/>
        <v>8</v>
      </c>
      <c r="AB20" s="2">
        <f t="shared" si="2"/>
        <v>6</v>
      </c>
      <c r="AC20" s="2">
        <f t="shared" si="2"/>
        <v>6</v>
      </c>
      <c r="AD20" s="2">
        <f t="shared" si="2"/>
        <v>7</v>
      </c>
      <c r="AE20" s="2">
        <f t="shared" si="2"/>
        <v>12</v>
      </c>
      <c r="AF20" s="2">
        <f t="shared" si="2"/>
        <v>4</v>
      </c>
      <c r="AG20" s="2">
        <f t="shared" si="2"/>
        <v>8</v>
      </c>
      <c r="AH20" s="2">
        <f t="shared" si="2"/>
        <v>5</v>
      </c>
      <c r="AI20" s="2">
        <f t="shared" si="2"/>
        <v>12</v>
      </c>
      <c r="AJ20" s="2">
        <f t="shared" si="2"/>
        <v>6</v>
      </c>
      <c r="AK20" s="2">
        <f t="shared" si="2"/>
        <v>11</v>
      </c>
      <c r="AL20" s="2">
        <f t="shared" si="2"/>
        <v>6</v>
      </c>
      <c r="AM20" s="2">
        <f t="shared" si="2"/>
        <v>6</v>
      </c>
      <c r="AN20" s="2">
        <f t="shared" si="2"/>
        <v>5</v>
      </c>
      <c r="AO20" s="2">
        <f t="shared" si="2"/>
        <v>6</v>
      </c>
      <c r="AP20" s="2">
        <f t="shared" si="2"/>
        <v>8</v>
      </c>
      <c r="AQ20" s="2">
        <f t="shared" si="2"/>
        <v>6</v>
      </c>
      <c r="AR20" s="2">
        <f t="shared" si="2"/>
        <v>10</v>
      </c>
      <c r="AS20" s="2">
        <f t="shared" si="2"/>
        <v>8</v>
      </c>
      <c r="AT20" s="2">
        <f t="shared" si="2"/>
        <v>6</v>
      </c>
      <c r="AU20" s="2">
        <f t="shared" si="2"/>
        <v>6</v>
      </c>
      <c r="AV20" s="2">
        <f t="shared" si="2"/>
        <v>5</v>
      </c>
      <c r="AW20" s="2">
        <f t="shared" si="2"/>
        <v>5</v>
      </c>
      <c r="AX20" s="2">
        <f t="shared" si="2"/>
        <v>10</v>
      </c>
      <c r="AY20" s="2">
        <f t="shared" si="2"/>
        <v>8</v>
      </c>
      <c r="AZ20" s="23">
        <f>AVERAGE(B20:AY20)</f>
        <v>7.66</v>
      </c>
      <c r="BA20" s="9"/>
    </row>
    <row r="21" spans="1:53">
      <c r="AZ21" s="21">
        <f>STDEV(B20:AY20)</f>
        <v>2.3265109200741967</v>
      </c>
      <c r="BA21" s="33"/>
    </row>
    <row r="22" spans="1:53">
      <c r="AZ22" s="21">
        <f>CONFIDENCE(0.05, AZ21, AZ1)</f>
        <v>0.64486407630442311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3"/>
  <sheetViews>
    <sheetView zoomScale="150" zoomScaleNormal="150" zoomScalePageLayoutView="150" workbookViewId="0">
      <pane xSplit="1" topLeftCell="W1" activePane="topRight" state="frozen"/>
      <selection pane="topRight" activeCell="AA21" sqref="AA21"/>
    </sheetView>
  </sheetViews>
  <sheetFormatPr baseColWidth="10" defaultRowHeight="15" x14ac:dyDescent="0"/>
  <cols>
    <col min="1" max="1" width="7.83203125" bestFit="1" customWidth="1"/>
    <col min="2" max="2" width="8.83203125" bestFit="1" customWidth="1"/>
    <col min="3" max="3" width="7.6640625" bestFit="1" customWidth="1"/>
    <col min="4" max="4" width="10.6640625" bestFit="1" customWidth="1"/>
    <col min="5" max="6" width="9.83203125" bestFit="1" customWidth="1"/>
    <col min="7" max="7" width="8.83203125" bestFit="1" customWidth="1"/>
    <col min="8" max="8" width="7.83203125" bestFit="1" customWidth="1"/>
    <col min="9" max="9" width="8.5" bestFit="1" customWidth="1"/>
    <col min="10" max="10" width="7.6640625" bestFit="1" customWidth="1"/>
    <col min="11" max="11" width="7.1640625" bestFit="1" customWidth="1"/>
    <col min="12" max="12" width="6.6640625" bestFit="1" customWidth="1"/>
    <col min="13" max="13" width="9.1640625" bestFit="1" customWidth="1"/>
    <col min="14" max="14" width="7.83203125" bestFit="1" customWidth="1"/>
    <col min="15" max="15" width="10.6640625" customWidth="1"/>
    <col min="16" max="16" width="8.33203125" bestFit="1" customWidth="1"/>
    <col min="17" max="17" width="10" bestFit="1" customWidth="1"/>
    <col min="18" max="18" width="9.33203125" bestFit="1" customWidth="1"/>
    <col min="19" max="19" width="6.6640625" bestFit="1" customWidth="1"/>
    <col min="20" max="20" width="7.5" bestFit="1" customWidth="1"/>
    <col min="21" max="21" width="8.1640625" bestFit="1" customWidth="1"/>
    <col min="22" max="22" width="9.1640625" bestFit="1" customWidth="1"/>
    <col min="23" max="23" width="9.5" bestFit="1" customWidth="1"/>
    <col min="24" max="25" width="8.33203125" customWidth="1"/>
  </cols>
  <sheetData>
    <row r="1" spans="1:25">
      <c r="B1" t="s">
        <v>97</v>
      </c>
      <c r="C1" t="s">
        <v>98</v>
      </c>
      <c r="D1" t="s">
        <v>72</v>
      </c>
      <c r="E1" t="s">
        <v>99</v>
      </c>
      <c r="F1" t="s">
        <v>30</v>
      </c>
      <c r="G1" t="s">
        <v>31</v>
      </c>
      <c r="H1" t="s">
        <v>100</v>
      </c>
      <c r="I1" t="s">
        <v>101</v>
      </c>
      <c r="J1" t="s">
        <v>102</v>
      </c>
      <c r="K1" t="s">
        <v>96</v>
      </c>
      <c r="L1" t="s">
        <v>103</v>
      </c>
      <c r="M1" t="s">
        <v>36</v>
      </c>
      <c r="N1" t="s">
        <v>104</v>
      </c>
      <c r="O1" t="s">
        <v>83</v>
      </c>
      <c r="P1" t="s">
        <v>105</v>
      </c>
      <c r="Q1" t="s">
        <v>106</v>
      </c>
      <c r="R1" t="s">
        <v>107</v>
      </c>
      <c r="S1" t="s">
        <v>108</v>
      </c>
      <c r="T1" t="s">
        <v>109</v>
      </c>
      <c r="U1" t="s">
        <v>110</v>
      </c>
      <c r="V1" t="s">
        <v>111</v>
      </c>
      <c r="W1" t="s">
        <v>53</v>
      </c>
    </row>
    <row r="2" spans="1:25">
      <c r="A2" s="1" t="s">
        <v>11</v>
      </c>
      <c r="F2">
        <v>1</v>
      </c>
      <c r="J2">
        <v>1</v>
      </c>
      <c r="L2">
        <v>1</v>
      </c>
      <c r="P2">
        <v>1</v>
      </c>
      <c r="S2">
        <v>1</v>
      </c>
      <c r="T2">
        <v>1</v>
      </c>
      <c r="U2">
        <v>1</v>
      </c>
      <c r="W2">
        <v>1</v>
      </c>
      <c r="X2" s="2">
        <f>SUM(B2:W2)</f>
        <v>8</v>
      </c>
      <c r="Y2" s="12">
        <f>X2/22</f>
        <v>0.36363636363636365</v>
      </c>
    </row>
    <row r="3" spans="1:25">
      <c r="A3" s="1" t="s">
        <v>15</v>
      </c>
      <c r="B3">
        <v>1</v>
      </c>
      <c r="C3">
        <v>1</v>
      </c>
      <c r="D3">
        <v>1</v>
      </c>
      <c r="E3">
        <v>1</v>
      </c>
      <c r="F3">
        <v>1</v>
      </c>
      <c r="I3">
        <v>1</v>
      </c>
      <c r="J3">
        <v>1</v>
      </c>
      <c r="K3">
        <v>1</v>
      </c>
      <c r="M3">
        <v>1</v>
      </c>
      <c r="N3">
        <v>1</v>
      </c>
      <c r="O3">
        <v>1</v>
      </c>
      <c r="P3">
        <v>1</v>
      </c>
      <c r="Q3">
        <v>1</v>
      </c>
      <c r="S3">
        <v>1</v>
      </c>
      <c r="T3">
        <v>1</v>
      </c>
      <c r="U3">
        <v>1</v>
      </c>
      <c r="V3">
        <v>1</v>
      </c>
      <c r="W3">
        <v>1</v>
      </c>
      <c r="X3" s="2">
        <f t="shared" ref="X3:X19" si="0">SUM(B3:W3)</f>
        <v>18</v>
      </c>
      <c r="Y3" s="13">
        <f t="shared" ref="Y3:Y19" si="1">X3/22</f>
        <v>0.81818181818181823</v>
      </c>
    </row>
    <row r="4" spans="1:25">
      <c r="A4" s="1" t="s">
        <v>14</v>
      </c>
      <c r="O4">
        <v>1</v>
      </c>
      <c r="X4" s="2">
        <f t="shared" si="0"/>
        <v>1</v>
      </c>
      <c r="Y4" s="13">
        <f t="shared" si="1"/>
        <v>4.5454545454545456E-2</v>
      </c>
    </row>
    <row r="5" spans="1:25">
      <c r="A5" s="1" t="s">
        <v>3</v>
      </c>
      <c r="C5">
        <v>1</v>
      </c>
      <c r="H5">
        <v>1</v>
      </c>
      <c r="I5">
        <v>1</v>
      </c>
      <c r="J5">
        <v>1</v>
      </c>
      <c r="K5">
        <v>1</v>
      </c>
      <c r="L5">
        <v>1</v>
      </c>
      <c r="O5">
        <v>1</v>
      </c>
      <c r="P5">
        <v>1</v>
      </c>
      <c r="Q5">
        <v>1</v>
      </c>
      <c r="S5">
        <v>1</v>
      </c>
      <c r="T5">
        <v>1</v>
      </c>
      <c r="X5" s="2">
        <f t="shared" si="0"/>
        <v>11</v>
      </c>
      <c r="Y5" s="13">
        <f t="shared" si="1"/>
        <v>0.5</v>
      </c>
    </row>
    <row r="6" spans="1:25">
      <c r="A6" s="1" t="s">
        <v>17</v>
      </c>
      <c r="C6">
        <v>1</v>
      </c>
      <c r="K6">
        <v>1</v>
      </c>
      <c r="N6">
        <v>1</v>
      </c>
      <c r="P6">
        <v>1</v>
      </c>
      <c r="Q6">
        <v>1</v>
      </c>
      <c r="T6">
        <v>1</v>
      </c>
      <c r="X6" s="2">
        <f t="shared" si="0"/>
        <v>6</v>
      </c>
      <c r="Y6" s="13">
        <f t="shared" si="1"/>
        <v>0.27272727272727271</v>
      </c>
    </row>
    <row r="7" spans="1:25">
      <c r="A7" s="1" t="s">
        <v>6</v>
      </c>
      <c r="B7">
        <v>1</v>
      </c>
      <c r="G7">
        <v>1</v>
      </c>
      <c r="I7">
        <v>1</v>
      </c>
      <c r="J7">
        <v>1</v>
      </c>
      <c r="K7">
        <v>1</v>
      </c>
      <c r="L7">
        <v>1</v>
      </c>
      <c r="M7">
        <v>1</v>
      </c>
      <c r="O7">
        <v>1</v>
      </c>
      <c r="P7">
        <v>1</v>
      </c>
      <c r="T7">
        <v>1</v>
      </c>
      <c r="W7">
        <v>1</v>
      </c>
      <c r="X7" s="2">
        <f t="shared" si="0"/>
        <v>11</v>
      </c>
      <c r="Y7" s="13">
        <f t="shared" si="1"/>
        <v>0.5</v>
      </c>
    </row>
    <row r="8" spans="1:25">
      <c r="A8" s="1" t="s">
        <v>1</v>
      </c>
      <c r="D8">
        <v>1</v>
      </c>
      <c r="I8">
        <v>1</v>
      </c>
      <c r="K8">
        <v>1</v>
      </c>
      <c r="L8">
        <v>1</v>
      </c>
      <c r="M8">
        <v>1</v>
      </c>
      <c r="O8">
        <v>1</v>
      </c>
      <c r="Q8">
        <v>1</v>
      </c>
      <c r="T8">
        <v>1</v>
      </c>
      <c r="X8" s="2">
        <f t="shared" si="0"/>
        <v>8</v>
      </c>
      <c r="Y8" s="13">
        <f t="shared" si="1"/>
        <v>0.36363636363636365</v>
      </c>
    </row>
    <row r="9" spans="1:25">
      <c r="A9" s="1" t="s">
        <v>9</v>
      </c>
      <c r="F9">
        <v>1</v>
      </c>
      <c r="H9">
        <v>1</v>
      </c>
      <c r="L9">
        <v>1</v>
      </c>
      <c r="X9" s="2">
        <f t="shared" si="0"/>
        <v>3</v>
      </c>
      <c r="Y9" s="13">
        <f t="shared" si="1"/>
        <v>0.13636363636363635</v>
      </c>
    </row>
    <row r="10" spans="1:25">
      <c r="A10" s="1" t="s">
        <v>13</v>
      </c>
      <c r="B10">
        <v>1</v>
      </c>
      <c r="C10">
        <v>1</v>
      </c>
      <c r="D10">
        <v>1</v>
      </c>
      <c r="E10">
        <v>1</v>
      </c>
      <c r="F10">
        <v>1</v>
      </c>
      <c r="G10">
        <v>1</v>
      </c>
      <c r="H10">
        <v>1</v>
      </c>
      <c r="I10">
        <v>1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 s="2">
        <f t="shared" si="0"/>
        <v>22</v>
      </c>
      <c r="Y10" s="13">
        <f t="shared" si="1"/>
        <v>1</v>
      </c>
    </row>
    <row r="11" spans="1:25">
      <c r="A11" s="1" t="s">
        <v>4</v>
      </c>
      <c r="D11">
        <v>1</v>
      </c>
      <c r="E11">
        <v>1</v>
      </c>
      <c r="F11">
        <v>1</v>
      </c>
      <c r="G11">
        <v>1</v>
      </c>
      <c r="K11">
        <v>1</v>
      </c>
      <c r="L11">
        <v>1</v>
      </c>
      <c r="M11">
        <v>1</v>
      </c>
      <c r="N11">
        <v>1</v>
      </c>
      <c r="P11">
        <v>1</v>
      </c>
      <c r="Q11">
        <v>1</v>
      </c>
      <c r="R11">
        <v>1</v>
      </c>
      <c r="U11">
        <v>1</v>
      </c>
      <c r="W11">
        <v>1</v>
      </c>
      <c r="X11" s="2">
        <f t="shared" si="0"/>
        <v>13</v>
      </c>
      <c r="Y11" s="13">
        <f t="shared" si="1"/>
        <v>0.59090909090909094</v>
      </c>
    </row>
    <row r="12" spans="1:25">
      <c r="A12" s="1" t="s">
        <v>8</v>
      </c>
      <c r="G12">
        <v>1</v>
      </c>
      <c r="I12">
        <v>1</v>
      </c>
      <c r="L12">
        <v>1</v>
      </c>
      <c r="O12">
        <v>1</v>
      </c>
      <c r="R12">
        <v>1</v>
      </c>
      <c r="U12">
        <v>1</v>
      </c>
      <c r="W12">
        <v>1</v>
      </c>
      <c r="X12" s="2">
        <f t="shared" si="0"/>
        <v>7</v>
      </c>
      <c r="Y12" s="13">
        <f t="shared" si="1"/>
        <v>0.31818181818181818</v>
      </c>
    </row>
    <row r="13" spans="1:25">
      <c r="A13" s="1" t="s">
        <v>5</v>
      </c>
      <c r="I13">
        <v>1</v>
      </c>
      <c r="J13">
        <v>1</v>
      </c>
      <c r="K13">
        <v>1</v>
      </c>
      <c r="L13">
        <v>1</v>
      </c>
      <c r="N13">
        <v>1</v>
      </c>
      <c r="O13">
        <v>1</v>
      </c>
      <c r="T13">
        <v>1</v>
      </c>
      <c r="X13" s="2">
        <f t="shared" si="0"/>
        <v>7</v>
      </c>
      <c r="Y13" s="13">
        <f t="shared" si="1"/>
        <v>0.31818181818181818</v>
      </c>
    </row>
    <row r="14" spans="1:25">
      <c r="A14" s="1" t="s">
        <v>0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 s="2">
        <f t="shared" si="0"/>
        <v>22</v>
      </c>
      <c r="Y14" s="13">
        <f t="shared" si="1"/>
        <v>1</v>
      </c>
    </row>
    <row r="15" spans="1:25">
      <c r="A15" s="1" t="s">
        <v>7</v>
      </c>
      <c r="C15">
        <v>1</v>
      </c>
      <c r="G15">
        <v>1</v>
      </c>
      <c r="K15">
        <v>1</v>
      </c>
      <c r="M15">
        <v>1</v>
      </c>
      <c r="N15">
        <v>1</v>
      </c>
      <c r="T15">
        <v>1</v>
      </c>
      <c r="W15">
        <v>1</v>
      </c>
      <c r="X15" s="2">
        <f t="shared" si="0"/>
        <v>7</v>
      </c>
      <c r="Y15" s="13">
        <f t="shared" si="1"/>
        <v>0.31818181818181818</v>
      </c>
    </row>
    <row r="16" spans="1:25">
      <c r="A16" s="1" t="s">
        <v>10</v>
      </c>
      <c r="C16">
        <v>1</v>
      </c>
      <c r="D16">
        <v>1</v>
      </c>
      <c r="E16">
        <v>1</v>
      </c>
      <c r="H16">
        <v>1</v>
      </c>
      <c r="I16">
        <v>1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 s="2">
        <f t="shared" si="0"/>
        <v>19</v>
      </c>
      <c r="Y16" s="13">
        <f t="shared" si="1"/>
        <v>0.86363636363636365</v>
      </c>
    </row>
    <row r="17" spans="1:25">
      <c r="A17" s="1" t="s">
        <v>12</v>
      </c>
      <c r="B17">
        <v>1</v>
      </c>
      <c r="G17">
        <v>1</v>
      </c>
      <c r="L17">
        <v>1</v>
      </c>
      <c r="M17">
        <v>1</v>
      </c>
      <c r="O17">
        <v>1</v>
      </c>
      <c r="Q17">
        <v>1</v>
      </c>
      <c r="R17">
        <v>1</v>
      </c>
      <c r="T17">
        <v>1</v>
      </c>
      <c r="W17">
        <v>1</v>
      </c>
      <c r="X17" s="2">
        <f t="shared" si="0"/>
        <v>9</v>
      </c>
      <c r="Y17" s="13">
        <f t="shared" si="1"/>
        <v>0.40909090909090912</v>
      </c>
    </row>
    <row r="18" spans="1:25">
      <c r="A18" s="1" t="s">
        <v>16</v>
      </c>
      <c r="B18">
        <v>1</v>
      </c>
      <c r="F18">
        <v>1</v>
      </c>
      <c r="G18">
        <v>1</v>
      </c>
      <c r="L18">
        <v>1</v>
      </c>
      <c r="O18">
        <v>1</v>
      </c>
      <c r="X18" s="2">
        <f t="shared" si="0"/>
        <v>5</v>
      </c>
      <c r="Y18" s="13">
        <f t="shared" si="1"/>
        <v>0.22727272727272727</v>
      </c>
    </row>
    <row r="19" spans="1:25">
      <c r="A19" s="1" t="s">
        <v>2</v>
      </c>
      <c r="B19">
        <v>0</v>
      </c>
      <c r="G19">
        <v>1</v>
      </c>
      <c r="N19">
        <v>1</v>
      </c>
      <c r="X19" s="2">
        <f t="shared" si="0"/>
        <v>2</v>
      </c>
      <c r="Y19" s="13">
        <f t="shared" si="1"/>
        <v>9.0909090909090912E-2</v>
      </c>
    </row>
    <row r="20" spans="1:25">
      <c r="B20">
        <f>SUM(B2:B19)</f>
        <v>6</v>
      </c>
      <c r="C20">
        <f t="shared" ref="C20:W20" si="2">SUM(C2:C19)</f>
        <v>7</v>
      </c>
      <c r="D20">
        <f t="shared" si="2"/>
        <v>6</v>
      </c>
      <c r="E20">
        <f t="shared" si="2"/>
        <v>5</v>
      </c>
      <c r="F20">
        <f t="shared" si="2"/>
        <v>7</v>
      </c>
      <c r="G20">
        <f t="shared" si="2"/>
        <v>9</v>
      </c>
      <c r="H20">
        <f t="shared" si="2"/>
        <v>5</v>
      </c>
      <c r="I20">
        <f t="shared" si="2"/>
        <v>9</v>
      </c>
      <c r="J20">
        <f t="shared" si="2"/>
        <v>8</v>
      </c>
      <c r="K20">
        <f t="shared" si="2"/>
        <v>11</v>
      </c>
      <c r="L20">
        <f t="shared" si="2"/>
        <v>13</v>
      </c>
      <c r="M20">
        <f t="shared" si="2"/>
        <v>9</v>
      </c>
      <c r="N20">
        <f t="shared" si="2"/>
        <v>9</v>
      </c>
      <c r="O20">
        <f t="shared" si="2"/>
        <v>12</v>
      </c>
      <c r="P20">
        <f t="shared" si="2"/>
        <v>9</v>
      </c>
      <c r="Q20">
        <f t="shared" si="2"/>
        <v>9</v>
      </c>
      <c r="R20">
        <f t="shared" si="2"/>
        <v>6</v>
      </c>
      <c r="S20">
        <f t="shared" si="2"/>
        <v>6</v>
      </c>
      <c r="T20">
        <f t="shared" si="2"/>
        <v>12</v>
      </c>
      <c r="U20">
        <f t="shared" si="2"/>
        <v>7</v>
      </c>
      <c r="V20">
        <f t="shared" si="2"/>
        <v>4</v>
      </c>
      <c r="W20">
        <f t="shared" si="2"/>
        <v>10</v>
      </c>
      <c r="X20" s="23">
        <f>AVERAGE(B20:W20)</f>
        <v>8.1363636363636367</v>
      </c>
      <c r="Y20" s="10"/>
    </row>
    <row r="21" spans="1:25">
      <c r="Y21" s="37"/>
    </row>
    <row r="22" spans="1:25">
      <c r="X22" s="21">
        <f>STDEV(B20:W20)</f>
        <v>2.4745457408131739</v>
      </c>
    </row>
    <row r="23" spans="1:25">
      <c r="X23" s="22">
        <f>CONFIDENCE(0.05, X22, 22)</f>
        <v>1.0340278513547774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3"/>
  <sheetViews>
    <sheetView zoomScale="150" zoomScaleNormal="150" zoomScalePageLayoutView="150" workbookViewId="0">
      <pane xSplit="1" topLeftCell="AS1" activePane="topRight" state="frozen"/>
      <selection pane="topRight" activeCell="AU22" sqref="AU22"/>
    </sheetView>
  </sheetViews>
  <sheetFormatPr baseColWidth="10" defaultRowHeight="15" x14ac:dyDescent="0"/>
  <cols>
    <col min="1" max="1" width="7.5" style="1" customWidth="1"/>
    <col min="2" max="2" width="11.33203125" bestFit="1" customWidth="1"/>
    <col min="3" max="3" width="10.6640625" bestFit="1" customWidth="1"/>
    <col min="4" max="4" width="9.5" bestFit="1" customWidth="1"/>
    <col min="5" max="5" width="8" customWidth="1"/>
    <col min="6" max="6" width="9.1640625" customWidth="1"/>
    <col min="7" max="7" width="8.83203125" bestFit="1" customWidth="1"/>
    <col min="8" max="8" width="7.83203125" bestFit="1" customWidth="1"/>
    <col min="9" max="9" width="11.1640625" customWidth="1"/>
    <col min="10" max="10" width="6.83203125" bestFit="1" customWidth="1"/>
    <col min="11" max="11" width="9.83203125" bestFit="1" customWidth="1"/>
    <col min="12" max="12" width="8.83203125" bestFit="1" customWidth="1"/>
    <col min="13" max="13" width="9.33203125" bestFit="1" customWidth="1"/>
    <col min="14" max="14" width="11.6640625" customWidth="1"/>
    <col min="15" max="15" width="10.1640625" bestFit="1" customWidth="1"/>
    <col min="16" max="16" width="7.1640625" bestFit="1" customWidth="1"/>
    <col min="17" max="17" width="9.1640625" bestFit="1" customWidth="1"/>
    <col min="18" max="18" width="8.33203125" bestFit="1" customWidth="1"/>
    <col min="19" max="19" width="7.5" customWidth="1"/>
    <col min="20" max="20" width="8.83203125" customWidth="1"/>
    <col min="21" max="21" width="7" customWidth="1"/>
    <col min="22" max="22" width="7.83203125" customWidth="1"/>
    <col min="23" max="23" width="7.83203125" bestFit="1" customWidth="1"/>
    <col min="24" max="24" width="9" bestFit="1" customWidth="1"/>
    <col min="25" max="25" width="10" bestFit="1" customWidth="1"/>
    <col min="26" max="26" width="8.1640625" bestFit="1" customWidth="1"/>
    <col min="27" max="27" width="8.83203125" bestFit="1" customWidth="1"/>
    <col min="28" max="28" width="9.1640625" customWidth="1"/>
    <col min="29" max="29" width="7.5" customWidth="1"/>
    <col min="30" max="30" width="8.83203125" bestFit="1" customWidth="1"/>
    <col min="31" max="31" width="6.5" bestFit="1" customWidth="1"/>
    <col min="32" max="32" width="8.1640625" bestFit="1" customWidth="1"/>
    <col min="33" max="33" width="8.33203125" bestFit="1" customWidth="1"/>
    <col min="34" max="34" width="8" bestFit="1" customWidth="1"/>
    <col min="35" max="35" width="10" bestFit="1" customWidth="1"/>
    <col min="36" max="36" width="8.1640625" customWidth="1"/>
    <col min="37" max="37" width="9.5" bestFit="1" customWidth="1"/>
    <col min="38" max="38" width="7.33203125" bestFit="1" customWidth="1"/>
    <col min="39" max="39" width="8.6640625" bestFit="1" customWidth="1"/>
    <col min="40" max="40" width="9" bestFit="1" customWidth="1"/>
    <col min="41" max="42" width="9.5" bestFit="1" customWidth="1"/>
    <col min="43" max="43" width="10.6640625" bestFit="1" customWidth="1"/>
    <col min="44" max="44" width="9.6640625" customWidth="1"/>
    <col min="45" max="45" width="7.83203125" style="2" customWidth="1"/>
    <col min="46" max="46" width="7.83203125" customWidth="1"/>
  </cols>
  <sheetData>
    <row r="1" spans="1:46">
      <c r="B1" t="s">
        <v>21</v>
      </c>
      <c r="C1" t="s">
        <v>22</v>
      </c>
      <c r="D1" t="s">
        <v>23</v>
      </c>
      <c r="E1" t="s">
        <v>24</v>
      </c>
      <c r="F1" t="s">
        <v>25</v>
      </c>
      <c r="G1" t="s">
        <v>26</v>
      </c>
      <c r="H1" t="s">
        <v>27</v>
      </c>
      <c r="I1" t="s">
        <v>28</v>
      </c>
      <c r="J1" t="s">
        <v>29</v>
      </c>
      <c r="K1" t="s">
        <v>30</v>
      </c>
      <c r="L1" t="s">
        <v>31</v>
      </c>
      <c r="M1" t="s">
        <v>32</v>
      </c>
      <c r="N1" t="s">
        <v>33</v>
      </c>
      <c r="O1" t="s">
        <v>34</v>
      </c>
      <c r="P1" t="s">
        <v>35</v>
      </c>
      <c r="Q1" t="s">
        <v>36</v>
      </c>
      <c r="R1" t="s">
        <v>37</v>
      </c>
      <c r="S1" t="s">
        <v>38</v>
      </c>
      <c r="T1" t="s">
        <v>39</v>
      </c>
      <c r="U1" t="s">
        <v>40</v>
      </c>
      <c r="V1" t="s">
        <v>41</v>
      </c>
      <c r="W1" t="s">
        <v>42</v>
      </c>
      <c r="X1" t="s">
        <v>43</v>
      </c>
      <c r="Y1" t="s">
        <v>44</v>
      </c>
      <c r="Z1" t="s">
        <v>45</v>
      </c>
      <c r="AA1" t="s">
        <v>20</v>
      </c>
      <c r="AB1" t="s">
        <v>46</v>
      </c>
      <c r="AC1" t="s">
        <v>47</v>
      </c>
      <c r="AD1" t="s">
        <v>48</v>
      </c>
      <c r="AE1" t="s">
        <v>65</v>
      </c>
      <c r="AF1" t="s">
        <v>49</v>
      </c>
      <c r="AG1" t="s">
        <v>50</v>
      </c>
      <c r="AH1" t="s">
        <v>51</v>
      </c>
      <c r="AI1" t="s">
        <v>52</v>
      </c>
      <c r="AJ1" t="s">
        <v>313</v>
      </c>
      <c r="AK1" t="s">
        <v>53</v>
      </c>
      <c r="AL1" t="s">
        <v>19</v>
      </c>
      <c r="AM1" t="s">
        <v>54</v>
      </c>
      <c r="AN1" t="s">
        <v>18</v>
      </c>
      <c r="AO1" t="s">
        <v>55</v>
      </c>
      <c r="AP1" t="s">
        <v>56</v>
      </c>
      <c r="AQ1" t="s">
        <v>57</v>
      </c>
      <c r="AR1" t="s">
        <v>58</v>
      </c>
    </row>
    <row r="2" spans="1:46">
      <c r="A2" s="1" t="s">
        <v>11</v>
      </c>
      <c r="K2">
        <v>1</v>
      </c>
      <c r="R2">
        <v>1</v>
      </c>
      <c r="S2">
        <v>1</v>
      </c>
      <c r="T2">
        <v>1</v>
      </c>
      <c r="W2">
        <v>1</v>
      </c>
      <c r="Z2">
        <v>1</v>
      </c>
      <c r="AB2">
        <v>1</v>
      </c>
      <c r="AC2">
        <v>1</v>
      </c>
      <c r="AE2">
        <v>1</v>
      </c>
      <c r="AF2">
        <v>1</v>
      </c>
      <c r="AK2">
        <v>1</v>
      </c>
      <c r="AM2">
        <v>1</v>
      </c>
      <c r="AO2">
        <v>1</v>
      </c>
      <c r="AQ2">
        <v>1</v>
      </c>
      <c r="AR2">
        <v>1</v>
      </c>
      <c r="AS2" s="2">
        <f>SUM(B2:AR2)</f>
        <v>15</v>
      </c>
      <c r="AT2" s="6">
        <f>AS2/43</f>
        <v>0.34883720930232559</v>
      </c>
    </row>
    <row r="3" spans="1:46">
      <c r="A3" s="1" t="s">
        <v>15</v>
      </c>
      <c r="C3">
        <v>1</v>
      </c>
      <c r="F3">
        <v>1</v>
      </c>
      <c r="G3">
        <v>1</v>
      </c>
      <c r="K3">
        <v>1</v>
      </c>
      <c r="Q3">
        <v>1</v>
      </c>
      <c r="T3">
        <v>1</v>
      </c>
      <c r="W3">
        <v>1</v>
      </c>
      <c r="X3">
        <v>1</v>
      </c>
      <c r="Z3">
        <v>1</v>
      </c>
      <c r="AC3">
        <v>1</v>
      </c>
      <c r="AE3">
        <v>1</v>
      </c>
      <c r="AG3">
        <v>1</v>
      </c>
      <c r="AJ3">
        <v>1</v>
      </c>
      <c r="AK3">
        <v>1</v>
      </c>
      <c r="AO3">
        <v>1</v>
      </c>
      <c r="AR3">
        <v>1</v>
      </c>
      <c r="AS3" s="2">
        <f t="shared" ref="AS3:AS19" si="0">SUM(B3:AR3)</f>
        <v>16</v>
      </c>
      <c r="AT3" s="6">
        <f t="shared" ref="AT3:AT19" si="1">AS3/43</f>
        <v>0.37209302325581395</v>
      </c>
    </row>
    <row r="4" spans="1:46">
      <c r="A4" s="1" t="s">
        <v>14</v>
      </c>
      <c r="B4">
        <v>1</v>
      </c>
      <c r="I4">
        <v>1</v>
      </c>
      <c r="N4">
        <v>1</v>
      </c>
      <c r="W4">
        <v>1</v>
      </c>
      <c r="Y4">
        <v>1</v>
      </c>
      <c r="AC4">
        <v>1</v>
      </c>
      <c r="AD4">
        <v>1</v>
      </c>
      <c r="AJ4">
        <v>1</v>
      </c>
      <c r="AL4">
        <v>1</v>
      </c>
      <c r="AN4">
        <v>1</v>
      </c>
      <c r="AS4" s="2">
        <f t="shared" si="0"/>
        <v>10</v>
      </c>
      <c r="AT4" s="6">
        <f t="shared" si="1"/>
        <v>0.23255813953488372</v>
      </c>
    </row>
    <row r="5" spans="1:46">
      <c r="A5" s="1" t="s">
        <v>3</v>
      </c>
      <c r="E5">
        <v>1</v>
      </c>
      <c r="F5">
        <v>1</v>
      </c>
      <c r="I5">
        <v>1</v>
      </c>
      <c r="O5">
        <v>1</v>
      </c>
      <c r="V5">
        <v>1</v>
      </c>
      <c r="AB5">
        <v>1</v>
      </c>
      <c r="AC5">
        <v>1</v>
      </c>
      <c r="AS5" s="2">
        <f t="shared" si="0"/>
        <v>7</v>
      </c>
      <c r="AT5" s="6">
        <f t="shared" si="1"/>
        <v>0.16279069767441862</v>
      </c>
    </row>
    <row r="6" spans="1:46">
      <c r="A6" s="1" t="s">
        <v>17</v>
      </c>
      <c r="D6">
        <v>1</v>
      </c>
      <c r="H6">
        <v>1</v>
      </c>
      <c r="R6">
        <v>1</v>
      </c>
      <c r="AA6">
        <v>1</v>
      </c>
      <c r="AF6">
        <v>1</v>
      </c>
      <c r="AM6">
        <v>1</v>
      </c>
      <c r="AP6">
        <v>1</v>
      </c>
      <c r="AQ6">
        <v>1</v>
      </c>
      <c r="AS6" s="2">
        <f t="shared" si="0"/>
        <v>8</v>
      </c>
      <c r="AT6" s="6">
        <f t="shared" si="1"/>
        <v>0.18604651162790697</v>
      </c>
    </row>
    <row r="7" spans="1:46">
      <c r="A7" s="1" t="s">
        <v>6</v>
      </c>
      <c r="B7">
        <v>1</v>
      </c>
      <c r="D7">
        <v>1</v>
      </c>
      <c r="E7">
        <v>1</v>
      </c>
      <c r="F7">
        <v>1</v>
      </c>
      <c r="I7">
        <v>1</v>
      </c>
      <c r="L7">
        <v>1</v>
      </c>
      <c r="N7">
        <v>1</v>
      </c>
      <c r="P7">
        <v>1</v>
      </c>
      <c r="Q7">
        <v>1</v>
      </c>
      <c r="V7">
        <v>1</v>
      </c>
      <c r="W7">
        <v>1</v>
      </c>
      <c r="X7">
        <v>1</v>
      </c>
      <c r="Z7">
        <v>1</v>
      </c>
      <c r="AB7">
        <v>1</v>
      </c>
      <c r="AC7">
        <v>1</v>
      </c>
      <c r="AE7">
        <v>1</v>
      </c>
      <c r="AG7">
        <v>1</v>
      </c>
      <c r="AI7">
        <v>1</v>
      </c>
      <c r="AJ7">
        <v>1</v>
      </c>
      <c r="AK7">
        <v>1</v>
      </c>
      <c r="AM7">
        <v>1</v>
      </c>
      <c r="AP7">
        <v>1</v>
      </c>
      <c r="AS7" s="2">
        <f t="shared" si="0"/>
        <v>22</v>
      </c>
      <c r="AT7" s="6">
        <f t="shared" si="1"/>
        <v>0.51162790697674421</v>
      </c>
    </row>
    <row r="8" spans="1:46">
      <c r="A8" s="1" t="s">
        <v>1</v>
      </c>
      <c r="N8">
        <v>1</v>
      </c>
      <c r="Q8">
        <v>1</v>
      </c>
      <c r="V8">
        <v>1</v>
      </c>
      <c r="AS8" s="2">
        <f t="shared" si="0"/>
        <v>3</v>
      </c>
      <c r="AT8" s="6">
        <f t="shared" si="1"/>
        <v>6.9767441860465115E-2</v>
      </c>
    </row>
    <row r="9" spans="1:46">
      <c r="A9" s="1" t="s">
        <v>9</v>
      </c>
      <c r="K9">
        <v>1</v>
      </c>
      <c r="P9">
        <v>1</v>
      </c>
      <c r="R9">
        <v>1</v>
      </c>
      <c r="T9">
        <v>1</v>
      </c>
      <c r="X9">
        <v>1</v>
      </c>
      <c r="AB9">
        <v>1</v>
      </c>
      <c r="AE9">
        <v>1</v>
      </c>
      <c r="AL9">
        <v>1</v>
      </c>
      <c r="AM9">
        <v>1</v>
      </c>
      <c r="AQ9">
        <v>1</v>
      </c>
      <c r="AS9" s="2">
        <f t="shared" si="0"/>
        <v>10</v>
      </c>
      <c r="AT9" s="6">
        <f t="shared" si="1"/>
        <v>0.23255813953488372</v>
      </c>
    </row>
    <row r="10" spans="1:46">
      <c r="A10" s="1" t="s">
        <v>13</v>
      </c>
      <c r="B10">
        <v>1</v>
      </c>
      <c r="I10">
        <v>1</v>
      </c>
      <c r="K10">
        <v>1</v>
      </c>
      <c r="L10">
        <v>1</v>
      </c>
      <c r="O10">
        <v>1</v>
      </c>
      <c r="Q10">
        <v>1</v>
      </c>
      <c r="S10">
        <v>1</v>
      </c>
      <c r="T10">
        <v>1</v>
      </c>
      <c r="AA10">
        <v>1</v>
      </c>
      <c r="AB10">
        <v>1</v>
      </c>
      <c r="AE10">
        <v>1</v>
      </c>
      <c r="AG10">
        <v>1</v>
      </c>
      <c r="AK10">
        <v>1</v>
      </c>
      <c r="AR10">
        <v>1</v>
      </c>
      <c r="AS10" s="2">
        <f t="shared" si="0"/>
        <v>14</v>
      </c>
      <c r="AT10" s="6">
        <f t="shared" si="1"/>
        <v>0.32558139534883723</v>
      </c>
    </row>
    <row r="11" spans="1:46">
      <c r="A11" s="1" t="s">
        <v>4</v>
      </c>
      <c r="B11">
        <v>1</v>
      </c>
      <c r="C11">
        <v>1</v>
      </c>
      <c r="D11">
        <v>1</v>
      </c>
      <c r="E11">
        <v>1</v>
      </c>
      <c r="F11">
        <v>1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>
        <v>1</v>
      </c>
      <c r="AE11">
        <v>1</v>
      </c>
      <c r="AF11">
        <v>1</v>
      </c>
      <c r="AG11">
        <v>1</v>
      </c>
      <c r="AH11">
        <v>1</v>
      </c>
      <c r="AI11">
        <v>1</v>
      </c>
      <c r="AJ11">
        <v>1</v>
      </c>
      <c r="AK11">
        <v>1</v>
      </c>
      <c r="AL11">
        <v>1</v>
      </c>
      <c r="AM11">
        <v>1</v>
      </c>
      <c r="AN11">
        <v>1</v>
      </c>
      <c r="AO11">
        <v>1</v>
      </c>
      <c r="AP11">
        <v>1</v>
      </c>
      <c r="AQ11">
        <v>1</v>
      </c>
      <c r="AR11">
        <v>1</v>
      </c>
      <c r="AS11" s="2">
        <f t="shared" si="0"/>
        <v>43</v>
      </c>
      <c r="AT11" s="6">
        <f t="shared" si="1"/>
        <v>1</v>
      </c>
    </row>
    <row r="12" spans="1:46">
      <c r="A12" s="1" t="s">
        <v>8</v>
      </c>
      <c r="B12">
        <v>1</v>
      </c>
      <c r="C12">
        <v>1</v>
      </c>
      <c r="F12">
        <v>1</v>
      </c>
      <c r="I12">
        <v>1</v>
      </c>
      <c r="J12">
        <v>1</v>
      </c>
      <c r="L12">
        <v>1</v>
      </c>
      <c r="M12">
        <v>1</v>
      </c>
      <c r="N12">
        <v>1</v>
      </c>
      <c r="P12">
        <v>1</v>
      </c>
      <c r="S12">
        <v>1</v>
      </c>
      <c r="Y12">
        <v>1</v>
      </c>
      <c r="Z12">
        <v>1</v>
      </c>
      <c r="AB12">
        <v>1</v>
      </c>
      <c r="AC12">
        <v>1</v>
      </c>
      <c r="AE12">
        <v>1</v>
      </c>
      <c r="AG12">
        <v>1</v>
      </c>
      <c r="AH12">
        <v>1</v>
      </c>
      <c r="AI12">
        <v>1</v>
      </c>
      <c r="AJ12">
        <v>1</v>
      </c>
      <c r="AK12">
        <v>1</v>
      </c>
      <c r="AL12">
        <v>1</v>
      </c>
      <c r="AN12">
        <v>1</v>
      </c>
      <c r="AS12" s="2">
        <f t="shared" si="0"/>
        <v>22</v>
      </c>
      <c r="AT12" s="6">
        <f t="shared" si="1"/>
        <v>0.51162790697674421</v>
      </c>
    </row>
    <row r="13" spans="1:46">
      <c r="A13" s="1" t="s">
        <v>5</v>
      </c>
      <c r="B13">
        <v>1</v>
      </c>
      <c r="V13">
        <v>1</v>
      </c>
      <c r="AS13" s="2">
        <f t="shared" si="0"/>
        <v>2</v>
      </c>
      <c r="AT13" s="6">
        <f t="shared" si="1"/>
        <v>4.6511627906976744E-2</v>
      </c>
    </row>
    <row r="14" spans="1:46">
      <c r="A14" s="1" t="s">
        <v>0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>
        <v>1</v>
      </c>
      <c r="AE14">
        <v>1</v>
      </c>
      <c r="AF14">
        <v>1</v>
      </c>
      <c r="AG14">
        <v>1</v>
      </c>
      <c r="AH14">
        <v>1</v>
      </c>
      <c r="AI14">
        <v>1</v>
      </c>
      <c r="AJ14">
        <v>1</v>
      </c>
      <c r="AK14">
        <v>1</v>
      </c>
      <c r="AL14">
        <v>1</v>
      </c>
      <c r="AM14">
        <v>1</v>
      </c>
      <c r="AN14">
        <v>1</v>
      </c>
      <c r="AO14">
        <v>1</v>
      </c>
      <c r="AP14">
        <v>1</v>
      </c>
      <c r="AQ14">
        <v>1</v>
      </c>
      <c r="AR14">
        <v>1</v>
      </c>
      <c r="AS14" s="2">
        <f t="shared" si="0"/>
        <v>43</v>
      </c>
      <c r="AT14" s="6">
        <f t="shared" si="1"/>
        <v>1</v>
      </c>
    </row>
    <row r="15" spans="1:46">
      <c r="A15" s="1" t="s">
        <v>7</v>
      </c>
      <c r="C15">
        <v>1</v>
      </c>
      <c r="D15">
        <v>1</v>
      </c>
      <c r="E15">
        <v>1</v>
      </c>
      <c r="F15">
        <v>1</v>
      </c>
      <c r="G15">
        <v>1</v>
      </c>
      <c r="I15">
        <v>1</v>
      </c>
      <c r="J15">
        <v>1</v>
      </c>
      <c r="L15">
        <v>1</v>
      </c>
      <c r="M15">
        <v>1</v>
      </c>
      <c r="N15">
        <v>1</v>
      </c>
      <c r="O15">
        <v>1</v>
      </c>
      <c r="Q15">
        <v>1</v>
      </c>
      <c r="T15">
        <v>1</v>
      </c>
      <c r="W15">
        <v>1</v>
      </c>
      <c r="X15">
        <v>1</v>
      </c>
      <c r="Z15">
        <v>1</v>
      </c>
      <c r="AA15">
        <v>1</v>
      </c>
      <c r="AF15">
        <v>1</v>
      </c>
      <c r="AG15">
        <v>1</v>
      </c>
      <c r="AH15">
        <v>1</v>
      </c>
      <c r="AI15">
        <v>1</v>
      </c>
      <c r="AK15">
        <v>1</v>
      </c>
      <c r="AN15">
        <v>1</v>
      </c>
      <c r="AO15">
        <v>1</v>
      </c>
      <c r="AP15">
        <v>1</v>
      </c>
      <c r="AS15" s="2">
        <f t="shared" si="0"/>
        <v>25</v>
      </c>
      <c r="AT15" s="6">
        <f t="shared" si="1"/>
        <v>0.58139534883720934</v>
      </c>
    </row>
    <row r="16" spans="1:46">
      <c r="A16" s="1" t="s">
        <v>10</v>
      </c>
      <c r="I16">
        <v>1</v>
      </c>
      <c r="M16">
        <v>1</v>
      </c>
      <c r="N16">
        <v>1</v>
      </c>
      <c r="Q16">
        <v>1</v>
      </c>
      <c r="S16">
        <v>1</v>
      </c>
      <c r="T16">
        <v>1</v>
      </c>
      <c r="U16">
        <v>1</v>
      </c>
      <c r="V16">
        <v>1</v>
      </c>
      <c r="AA16">
        <v>1</v>
      </c>
      <c r="AF16">
        <v>1</v>
      </c>
      <c r="AK16">
        <v>1</v>
      </c>
      <c r="AM16">
        <v>1</v>
      </c>
      <c r="AQ16">
        <v>1</v>
      </c>
      <c r="AR16">
        <v>1</v>
      </c>
      <c r="AS16" s="2">
        <f t="shared" si="0"/>
        <v>14</v>
      </c>
      <c r="AT16" s="6">
        <f t="shared" si="1"/>
        <v>0.32558139534883723</v>
      </c>
    </row>
    <row r="17" spans="1:47">
      <c r="A17" s="1" t="s">
        <v>12</v>
      </c>
      <c r="B17">
        <v>1</v>
      </c>
      <c r="E17">
        <v>1</v>
      </c>
      <c r="I17">
        <v>1</v>
      </c>
      <c r="J17">
        <v>1</v>
      </c>
      <c r="L17">
        <v>1</v>
      </c>
      <c r="P17">
        <v>1</v>
      </c>
      <c r="Q17">
        <v>1</v>
      </c>
      <c r="AC17">
        <v>1</v>
      </c>
      <c r="AE17">
        <v>1</v>
      </c>
      <c r="AG17">
        <v>1</v>
      </c>
      <c r="AI17">
        <v>1</v>
      </c>
      <c r="AJ17">
        <v>1</v>
      </c>
      <c r="AK17">
        <v>1</v>
      </c>
      <c r="AS17" s="2">
        <f t="shared" si="0"/>
        <v>13</v>
      </c>
      <c r="AT17" s="6">
        <f t="shared" si="1"/>
        <v>0.30232558139534882</v>
      </c>
    </row>
    <row r="18" spans="1:47">
      <c r="A18" s="1" t="s">
        <v>16</v>
      </c>
      <c r="B18">
        <v>1</v>
      </c>
      <c r="E18">
        <v>1</v>
      </c>
      <c r="I18">
        <v>1</v>
      </c>
      <c r="K18">
        <v>1</v>
      </c>
      <c r="L18">
        <v>1</v>
      </c>
      <c r="N18">
        <v>1</v>
      </c>
      <c r="O18">
        <v>1</v>
      </c>
      <c r="P18">
        <v>1</v>
      </c>
      <c r="S18">
        <v>1</v>
      </c>
      <c r="T18">
        <v>1</v>
      </c>
      <c r="Y18">
        <v>1</v>
      </c>
      <c r="AC18">
        <v>1</v>
      </c>
      <c r="AD18">
        <v>1</v>
      </c>
      <c r="AG18">
        <v>1</v>
      </c>
      <c r="AJ18">
        <v>1</v>
      </c>
      <c r="AL18">
        <v>1</v>
      </c>
      <c r="AS18" s="2">
        <f t="shared" si="0"/>
        <v>16</v>
      </c>
      <c r="AT18" s="6">
        <f t="shared" si="1"/>
        <v>0.37209302325581395</v>
      </c>
    </row>
    <row r="19" spans="1:47">
      <c r="A19" s="1" t="s">
        <v>2</v>
      </c>
      <c r="B19">
        <v>0</v>
      </c>
      <c r="L19">
        <v>1</v>
      </c>
      <c r="P19">
        <v>1</v>
      </c>
      <c r="V19">
        <v>1</v>
      </c>
      <c r="AD19">
        <v>1</v>
      </c>
      <c r="AS19" s="2">
        <f t="shared" si="0"/>
        <v>4</v>
      </c>
      <c r="AT19" s="6">
        <f t="shared" si="1"/>
        <v>9.3023255813953487E-2</v>
      </c>
    </row>
    <row r="20" spans="1:47">
      <c r="B20">
        <f>SUM(B2:B19)</f>
        <v>9</v>
      </c>
      <c r="C20">
        <f t="shared" ref="C20:E20" si="2">SUM(C2:C19)</f>
        <v>5</v>
      </c>
      <c r="D20">
        <f t="shared" si="2"/>
        <v>5</v>
      </c>
      <c r="E20">
        <f t="shared" si="2"/>
        <v>7</v>
      </c>
      <c r="F20">
        <f t="shared" ref="F20" si="3">SUM(F2:F19)</f>
        <v>7</v>
      </c>
      <c r="G20">
        <f t="shared" ref="G20:H20" si="4">SUM(G2:G19)</f>
        <v>4</v>
      </c>
      <c r="H20">
        <f t="shared" si="4"/>
        <v>3</v>
      </c>
      <c r="I20">
        <f t="shared" ref="I20" si="5">SUM(I2:I19)</f>
        <v>11</v>
      </c>
      <c r="J20">
        <f t="shared" ref="J20:K20" si="6">SUM(J2:J19)</f>
        <v>5</v>
      </c>
      <c r="K20">
        <f t="shared" si="6"/>
        <v>7</v>
      </c>
      <c r="L20">
        <f t="shared" ref="L20" si="7">SUM(L2:L19)</f>
        <v>9</v>
      </c>
      <c r="M20">
        <f t="shared" ref="M20:N20" si="8">SUM(M2:M19)</f>
        <v>5</v>
      </c>
      <c r="N20">
        <f t="shared" si="8"/>
        <v>9</v>
      </c>
      <c r="O20">
        <f t="shared" ref="O20" si="9">SUM(O2:O19)</f>
        <v>6</v>
      </c>
      <c r="P20">
        <f t="shared" ref="P20:Q20" si="10">SUM(P2:P19)</f>
        <v>8</v>
      </c>
      <c r="Q20">
        <f t="shared" si="10"/>
        <v>9</v>
      </c>
      <c r="R20">
        <f t="shared" ref="R20" si="11">SUM(R2:R19)</f>
        <v>5</v>
      </c>
      <c r="S20">
        <f t="shared" ref="S20:T20" si="12">SUM(S2:S19)</f>
        <v>7</v>
      </c>
      <c r="T20">
        <f t="shared" si="12"/>
        <v>9</v>
      </c>
      <c r="U20">
        <f t="shared" ref="U20" si="13">SUM(U2:U19)</f>
        <v>3</v>
      </c>
      <c r="V20">
        <f t="shared" ref="V20:W20" si="14">SUM(V2:V19)</f>
        <v>8</v>
      </c>
      <c r="W20">
        <f t="shared" si="14"/>
        <v>7</v>
      </c>
      <c r="X20">
        <f t="shared" ref="X20" si="15">SUM(X2:X19)</f>
        <v>6</v>
      </c>
      <c r="Y20">
        <f t="shared" ref="Y20:Z20" si="16">SUM(Y2:Y19)</f>
        <v>5</v>
      </c>
      <c r="Z20">
        <f t="shared" si="16"/>
        <v>7</v>
      </c>
      <c r="AA20">
        <f t="shared" ref="AA20" si="17">SUM(AA2:AA19)</f>
        <v>6</v>
      </c>
      <c r="AB20">
        <f t="shared" ref="AB20:AC20" si="18">SUM(AB2:AB19)</f>
        <v>8</v>
      </c>
      <c r="AC20">
        <f t="shared" si="18"/>
        <v>10</v>
      </c>
      <c r="AD20">
        <f t="shared" ref="AD20" si="19">SUM(AD2:AD19)</f>
        <v>5</v>
      </c>
      <c r="AE20">
        <f t="shared" ref="AE20:AF20" si="20">SUM(AE2:AE19)</f>
        <v>9</v>
      </c>
      <c r="AF20">
        <f t="shared" si="20"/>
        <v>6</v>
      </c>
      <c r="AG20">
        <f t="shared" ref="AG20" si="21">SUM(AG2:AG19)</f>
        <v>9</v>
      </c>
      <c r="AH20">
        <f t="shared" ref="AH20:AJ20" si="22">SUM(AH2:AH19)</f>
        <v>4</v>
      </c>
      <c r="AI20">
        <f t="shared" si="22"/>
        <v>6</v>
      </c>
      <c r="AJ20">
        <f t="shared" si="22"/>
        <v>8</v>
      </c>
      <c r="AK20">
        <f t="shared" ref="AK20" si="23">SUM(AK2:AK19)</f>
        <v>10</v>
      </c>
      <c r="AL20">
        <f t="shared" ref="AL20:AM20" si="24">SUM(AL2:AL19)</f>
        <v>6</v>
      </c>
      <c r="AM20">
        <f t="shared" si="24"/>
        <v>7</v>
      </c>
      <c r="AN20">
        <f t="shared" ref="AN20" si="25">SUM(AN2:AN19)</f>
        <v>5</v>
      </c>
      <c r="AO20">
        <f t="shared" ref="AO20:AP20" si="26">SUM(AO2:AO19)</f>
        <v>5</v>
      </c>
      <c r="AP20">
        <f t="shared" si="26"/>
        <v>5</v>
      </c>
      <c r="AQ20">
        <f t="shared" ref="AQ20" si="27">SUM(AQ2:AQ19)</f>
        <v>6</v>
      </c>
      <c r="AR20">
        <f t="shared" ref="AR20" si="28">SUM(AR2:AR19)</f>
        <v>6</v>
      </c>
      <c r="AS20" s="20">
        <f>AVERAGE(B20:AR20)</f>
        <v>6.6744186046511631</v>
      </c>
      <c r="AT20" s="9"/>
    </row>
    <row r="21" spans="1:47">
      <c r="A21" s="1" t="s">
        <v>66</v>
      </c>
      <c r="B21" s="3">
        <f>B20/18</f>
        <v>0.5</v>
      </c>
      <c r="C21" s="3">
        <f t="shared" ref="C21:AR21" si="29">C20/18</f>
        <v>0.27777777777777779</v>
      </c>
      <c r="D21" s="3">
        <f t="shared" si="29"/>
        <v>0.27777777777777779</v>
      </c>
      <c r="E21" s="3">
        <f t="shared" si="29"/>
        <v>0.3888888888888889</v>
      </c>
      <c r="F21" s="3">
        <f t="shared" si="29"/>
        <v>0.3888888888888889</v>
      </c>
      <c r="G21" s="3">
        <f t="shared" si="29"/>
        <v>0.22222222222222221</v>
      </c>
      <c r="H21" s="3">
        <f t="shared" si="29"/>
        <v>0.16666666666666666</v>
      </c>
      <c r="I21" s="3">
        <f t="shared" si="29"/>
        <v>0.61111111111111116</v>
      </c>
      <c r="J21" s="3">
        <f t="shared" si="29"/>
        <v>0.27777777777777779</v>
      </c>
      <c r="K21" s="3">
        <f t="shared" si="29"/>
        <v>0.3888888888888889</v>
      </c>
      <c r="L21" s="3">
        <f t="shared" si="29"/>
        <v>0.5</v>
      </c>
      <c r="M21" s="3">
        <f t="shared" si="29"/>
        <v>0.27777777777777779</v>
      </c>
      <c r="N21" s="3">
        <f t="shared" si="29"/>
        <v>0.5</v>
      </c>
      <c r="O21" s="3">
        <f t="shared" si="29"/>
        <v>0.33333333333333331</v>
      </c>
      <c r="P21" s="3">
        <f t="shared" si="29"/>
        <v>0.44444444444444442</v>
      </c>
      <c r="Q21" s="3">
        <f t="shared" si="29"/>
        <v>0.5</v>
      </c>
      <c r="R21" s="3">
        <f t="shared" si="29"/>
        <v>0.27777777777777779</v>
      </c>
      <c r="S21" s="3">
        <f t="shared" si="29"/>
        <v>0.3888888888888889</v>
      </c>
      <c r="T21" s="3">
        <f t="shared" si="29"/>
        <v>0.5</v>
      </c>
      <c r="U21" s="3">
        <f t="shared" si="29"/>
        <v>0.16666666666666666</v>
      </c>
      <c r="V21" s="3">
        <f t="shared" si="29"/>
        <v>0.44444444444444442</v>
      </c>
      <c r="W21" s="3">
        <f t="shared" si="29"/>
        <v>0.3888888888888889</v>
      </c>
      <c r="X21" s="3">
        <f t="shared" si="29"/>
        <v>0.33333333333333331</v>
      </c>
      <c r="Y21" s="3">
        <f t="shared" si="29"/>
        <v>0.27777777777777779</v>
      </c>
      <c r="Z21" s="3">
        <f t="shared" si="29"/>
        <v>0.3888888888888889</v>
      </c>
      <c r="AA21" s="3">
        <f t="shared" si="29"/>
        <v>0.33333333333333331</v>
      </c>
      <c r="AB21" s="3">
        <f t="shared" si="29"/>
        <v>0.44444444444444442</v>
      </c>
      <c r="AC21" s="3">
        <f t="shared" si="29"/>
        <v>0.55555555555555558</v>
      </c>
      <c r="AD21" s="3">
        <f t="shared" si="29"/>
        <v>0.27777777777777779</v>
      </c>
      <c r="AE21" s="3">
        <f t="shared" si="29"/>
        <v>0.5</v>
      </c>
      <c r="AF21" s="3">
        <f t="shared" si="29"/>
        <v>0.33333333333333331</v>
      </c>
      <c r="AG21" s="3">
        <f t="shared" si="29"/>
        <v>0.5</v>
      </c>
      <c r="AH21" s="3">
        <f t="shared" si="29"/>
        <v>0.22222222222222221</v>
      </c>
      <c r="AI21" s="3">
        <f t="shared" si="29"/>
        <v>0.33333333333333331</v>
      </c>
      <c r="AJ21" s="3">
        <f t="shared" si="29"/>
        <v>0.44444444444444442</v>
      </c>
      <c r="AK21" s="3">
        <f t="shared" si="29"/>
        <v>0.55555555555555558</v>
      </c>
      <c r="AL21" s="3">
        <f t="shared" si="29"/>
        <v>0.33333333333333331</v>
      </c>
      <c r="AM21" s="3">
        <f t="shared" si="29"/>
        <v>0.3888888888888889</v>
      </c>
      <c r="AN21" s="3">
        <f t="shared" si="29"/>
        <v>0.27777777777777779</v>
      </c>
      <c r="AO21" s="3">
        <f t="shared" si="29"/>
        <v>0.27777777777777779</v>
      </c>
      <c r="AP21" s="3">
        <f t="shared" si="29"/>
        <v>0.27777777777777779</v>
      </c>
      <c r="AQ21" s="3">
        <f t="shared" si="29"/>
        <v>0.33333333333333331</v>
      </c>
      <c r="AR21" s="3">
        <f t="shared" si="29"/>
        <v>0.33333333333333331</v>
      </c>
      <c r="AS21" s="4"/>
      <c r="AT21" s="5"/>
    </row>
    <row r="22" spans="1:47">
      <c r="E22" t="s">
        <v>59</v>
      </c>
      <c r="F22" t="s">
        <v>59</v>
      </c>
      <c r="I22" t="s">
        <v>59</v>
      </c>
      <c r="S22" t="s">
        <v>61</v>
      </c>
      <c r="T22" t="s">
        <v>62</v>
      </c>
      <c r="U22" t="s">
        <v>62</v>
      </c>
      <c r="V22" t="s">
        <v>63</v>
      </c>
      <c r="AB22" t="s">
        <v>64</v>
      </c>
      <c r="AC22" t="s">
        <v>59</v>
      </c>
      <c r="AT22" s="21">
        <f>STDEV(B20:AR20)</f>
        <v>1.948392869258907</v>
      </c>
      <c r="AU22" s="22">
        <f>CONFIDENCE(0.05, AT22, 43)</f>
        <v>0.58235846776597899</v>
      </c>
    </row>
    <row r="23" spans="1:47">
      <c r="E23" t="s">
        <v>60</v>
      </c>
      <c r="F23" t="s">
        <v>60</v>
      </c>
    </row>
  </sheetData>
  <sortState ref="A1:D19">
    <sortCondition descending="1" ref="B1"/>
  </sortState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2"/>
  <sheetViews>
    <sheetView zoomScale="150" zoomScaleNormal="150" zoomScalePageLayoutView="150" workbookViewId="0">
      <pane xSplit="1" topLeftCell="X1" activePane="topRight" state="frozen"/>
      <selection pane="topRight" activeCell="AH22" sqref="AH22"/>
    </sheetView>
  </sheetViews>
  <sheetFormatPr baseColWidth="10" defaultRowHeight="15" x14ac:dyDescent="0"/>
  <cols>
    <col min="2" max="2" width="9.33203125" bestFit="1" customWidth="1"/>
    <col min="3" max="3" width="7.1640625" bestFit="1" customWidth="1"/>
    <col min="4" max="4" width="9.1640625" bestFit="1" customWidth="1"/>
    <col min="5" max="5" width="8.6640625" bestFit="1" customWidth="1"/>
    <col min="6" max="6" width="7.33203125" bestFit="1" customWidth="1"/>
    <col min="7" max="7" width="9.1640625" customWidth="1"/>
    <col min="8" max="8" width="8" bestFit="1" customWidth="1"/>
    <col min="9" max="9" width="6.5" bestFit="1" customWidth="1"/>
    <col min="10" max="11" width="9.83203125" bestFit="1" customWidth="1"/>
    <col min="12" max="12" width="6.83203125" bestFit="1" customWidth="1"/>
    <col min="13" max="14" width="6.6640625" bestFit="1" customWidth="1"/>
    <col min="15" max="15" width="10.6640625" bestFit="1" customWidth="1"/>
    <col min="16" max="16" width="10" bestFit="1" customWidth="1"/>
    <col min="17" max="17" width="11.33203125" bestFit="1" customWidth="1"/>
    <col min="18" max="18" width="9" bestFit="1" customWidth="1"/>
    <col min="19" max="19" width="9.33203125" bestFit="1" customWidth="1"/>
    <col min="20" max="20" width="8.5" bestFit="1" customWidth="1"/>
    <col min="21" max="21" width="10.1640625" bestFit="1" customWidth="1"/>
    <col min="22" max="22" width="9.33203125" bestFit="1" customWidth="1"/>
    <col min="23" max="23" width="8.5" bestFit="1" customWidth="1"/>
    <col min="24" max="25" width="9.1640625" bestFit="1" customWidth="1"/>
    <col min="26" max="26" width="10.1640625" bestFit="1" customWidth="1"/>
    <col min="27" max="27" width="6.6640625" bestFit="1" customWidth="1"/>
    <col min="28" max="28" width="7.6640625" bestFit="1" customWidth="1"/>
    <col min="29" max="29" width="9.5" bestFit="1" customWidth="1"/>
    <col min="30" max="30" width="8" bestFit="1" customWidth="1"/>
    <col min="31" max="31" width="9" bestFit="1" customWidth="1"/>
    <col min="32" max="32" width="9.5" customWidth="1"/>
    <col min="33" max="34" width="6.6640625" customWidth="1"/>
  </cols>
  <sheetData>
    <row r="1" spans="1:34">
      <c r="B1" t="s">
        <v>71</v>
      </c>
      <c r="C1" t="s">
        <v>297</v>
      </c>
      <c r="D1" t="s">
        <v>298</v>
      </c>
      <c r="E1" t="s">
        <v>299</v>
      </c>
      <c r="F1" t="s">
        <v>300</v>
      </c>
      <c r="G1" t="s">
        <v>301</v>
      </c>
      <c r="H1" t="s">
        <v>302</v>
      </c>
      <c r="I1" t="s">
        <v>303</v>
      </c>
      <c r="J1" t="s">
        <v>304</v>
      </c>
      <c r="K1" t="s">
        <v>198</v>
      </c>
      <c r="L1" t="s">
        <v>305</v>
      </c>
      <c r="M1" t="s">
        <v>142</v>
      </c>
      <c r="N1" t="s">
        <v>103</v>
      </c>
      <c r="O1" t="s">
        <v>306</v>
      </c>
      <c r="P1" t="s">
        <v>165</v>
      </c>
      <c r="Q1" t="s">
        <v>307</v>
      </c>
      <c r="R1" t="s">
        <v>308</v>
      </c>
      <c r="S1" t="s">
        <v>309</v>
      </c>
      <c r="T1" t="s">
        <v>121</v>
      </c>
      <c r="U1" t="s">
        <v>122</v>
      </c>
      <c r="V1" t="s">
        <v>107</v>
      </c>
      <c r="W1" t="s">
        <v>219</v>
      </c>
      <c r="X1" t="s">
        <v>310</v>
      </c>
      <c r="Y1" t="s">
        <v>311</v>
      </c>
      <c r="Z1" t="s">
        <v>223</v>
      </c>
      <c r="AA1" t="s">
        <v>312</v>
      </c>
      <c r="AB1" t="s">
        <v>155</v>
      </c>
      <c r="AC1" t="s">
        <v>227</v>
      </c>
      <c r="AD1" t="s">
        <v>313</v>
      </c>
      <c r="AE1" t="s">
        <v>232</v>
      </c>
      <c r="AF1" t="s">
        <v>314</v>
      </c>
    </row>
    <row r="2" spans="1:34">
      <c r="A2" s="1" t="s">
        <v>11</v>
      </c>
      <c r="C2">
        <v>1</v>
      </c>
      <c r="D2">
        <v>1</v>
      </c>
      <c r="H2">
        <v>1</v>
      </c>
      <c r="I2">
        <v>1</v>
      </c>
      <c r="L2">
        <v>1</v>
      </c>
      <c r="N2">
        <v>1</v>
      </c>
      <c r="T2">
        <v>1</v>
      </c>
      <c r="X2">
        <v>1</v>
      </c>
      <c r="Y2">
        <v>1</v>
      </c>
      <c r="AF2">
        <v>1</v>
      </c>
      <c r="AG2">
        <f t="shared" ref="AG2:AG11" si="0">SUM(B2:AF2)</f>
        <v>10</v>
      </c>
      <c r="AH2" s="6">
        <f>AG2/31</f>
        <v>0.32258064516129031</v>
      </c>
    </row>
    <row r="3" spans="1:34">
      <c r="A3" s="1" t="s">
        <v>15</v>
      </c>
      <c r="D3">
        <v>1</v>
      </c>
      <c r="F3">
        <v>1</v>
      </c>
      <c r="G3">
        <v>1</v>
      </c>
      <c r="I3">
        <v>1</v>
      </c>
      <c r="J3">
        <v>1</v>
      </c>
      <c r="L3">
        <v>1</v>
      </c>
      <c r="O3">
        <v>1</v>
      </c>
      <c r="P3">
        <v>1</v>
      </c>
      <c r="R3">
        <v>1</v>
      </c>
      <c r="T3">
        <v>1</v>
      </c>
      <c r="U3">
        <v>1</v>
      </c>
      <c r="X3">
        <v>1</v>
      </c>
      <c r="Y3">
        <v>1</v>
      </c>
      <c r="AA3">
        <v>1</v>
      </c>
      <c r="AB3">
        <v>1</v>
      </c>
      <c r="AD3">
        <v>1</v>
      </c>
      <c r="AF3">
        <v>1</v>
      </c>
      <c r="AG3">
        <f t="shared" si="0"/>
        <v>17</v>
      </c>
      <c r="AH3" s="7">
        <f t="shared" ref="AH3:AH19" si="1">AG3/31</f>
        <v>0.54838709677419351</v>
      </c>
    </row>
    <row r="4" spans="1:34">
      <c r="A4" s="1" t="s">
        <v>14</v>
      </c>
      <c r="I4">
        <v>1</v>
      </c>
      <c r="J4">
        <v>1</v>
      </c>
      <c r="P4">
        <v>1</v>
      </c>
      <c r="R4">
        <v>1</v>
      </c>
      <c r="T4">
        <v>1</v>
      </c>
      <c r="U4">
        <v>1</v>
      </c>
      <c r="X4">
        <v>1</v>
      </c>
      <c r="AA4">
        <v>1</v>
      </c>
      <c r="AC4">
        <v>1</v>
      </c>
      <c r="AD4">
        <v>1</v>
      </c>
      <c r="AG4">
        <f t="shared" si="0"/>
        <v>10</v>
      </c>
      <c r="AH4" s="7">
        <f t="shared" si="1"/>
        <v>0.32258064516129031</v>
      </c>
    </row>
    <row r="5" spans="1:34">
      <c r="A5" s="1" t="s">
        <v>3</v>
      </c>
      <c r="D5">
        <v>1</v>
      </c>
      <c r="I5">
        <v>1</v>
      </c>
      <c r="M5">
        <v>1</v>
      </c>
      <c r="N5">
        <v>1</v>
      </c>
      <c r="R5">
        <v>1</v>
      </c>
      <c r="T5">
        <v>1</v>
      </c>
      <c r="U5">
        <v>1</v>
      </c>
      <c r="X5">
        <v>1</v>
      </c>
      <c r="AB5">
        <v>1</v>
      </c>
      <c r="AG5">
        <f t="shared" si="0"/>
        <v>9</v>
      </c>
      <c r="AH5" s="7">
        <f t="shared" si="1"/>
        <v>0.29032258064516131</v>
      </c>
    </row>
    <row r="6" spans="1:34">
      <c r="A6" s="1" t="s">
        <v>17</v>
      </c>
      <c r="C6">
        <v>1</v>
      </c>
      <c r="E6">
        <v>1</v>
      </c>
      <c r="AG6">
        <f t="shared" si="0"/>
        <v>2</v>
      </c>
      <c r="AH6" s="7">
        <f t="shared" si="1"/>
        <v>6.4516129032258063E-2</v>
      </c>
    </row>
    <row r="7" spans="1:34">
      <c r="A7" s="1" t="s">
        <v>6</v>
      </c>
      <c r="D7">
        <v>1</v>
      </c>
      <c r="E7">
        <v>1</v>
      </c>
      <c r="H7">
        <v>1</v>
      </c>
      <c r="I7">
        <v>1</v>
      </c>
      <c r="J7">
        <v>1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  <c r="R7">
        <v>1</v>
      </c>
      <c r="S7">
        <v>1</v>
      </c>
      <c r="T7">
        <v>1</v>
      </c>
      <c r="U7">
        <v>1</v>
      </c>
      <c r="W7">
        <v>1</v>
      </c>
      <c r="X7">
        <v>1</v>
      </c>
      <c r="Y7">
        <v>1</v>
      </c>
      <c r="Z7">
        <v>1</v>
      </c>
      <c r="AC7">
        <v>1</v>
      </c>
      <c r="AD7">
        <v>1</v>
      </c>
      <c r="AG7">
        <f t="shared" si="0"/>
        <v>21</v>
      </c>
      <c r="AH7" s="7">
        <f t="shared" si="1"/>
        <v>0.67741935483870963</v>
      </c>
    </row>
    <row r="8" spans="1:34">
      <c r="A8" s="1" t="s">
        <v>1</v>
      </c>
      <c r="B8">
        <v>1</v>
      </c>
      <c r="D8">
        <v>1</v>
      </c>
      <c r="I8">
        <v>1</v>
      </c>
      <c r="J8">
        <v>1</v>
      </c>
      <c r="M8">
        <v>1</v>
      </c>
      <c r="N8">
        <v>1</v>
      </c>
      <c r="R8">
        <v>1</v>
      </c>
      <c r="T8">
        <v>1</v>
      </c>
      <c r="U8">
        <v>1</v>
      </c>
      <c r="X8">
        <v>1</v>
      </c>
      <c r="AG8">
        <f t="shared" si="0"/>
        <v>10</v>
      </c>
      <c r="AH8" s="7">
        <f t="shared" si="1"/>
        <v>0.32258064516129031</v>
      </c>
    </row>
    <row r="9" spans="1:34">
      <c r="A9" s="1" t="s">
        <v>9</v>
      </c>
      <c r="D9">
        <v>1</v>
      </c>
      <c r="E9">
        <v>1</v>
      </c>
      <c r="I9">
        <v>1</v>
      </c>
      <c r="L9">
        <v>1</v>
      </c>
      <c r="N9">
        <v>1</v>
      </c>
      <c r="Z9">
        <v>1</v>
      </c>
      <c r="AB9">
        <v>1</v>
      </c>
      <c r="AE9">
        <v>1</v>
      </c>
      <c r="AG9">
        <f t="shared" si="0"/>
        <v>8</v>
      </c>
      <c r="AH9" s="7">
        <f t="shared" si="1"/>
        <v>0.25806451612903225</v>
      </c>
    </row>
    <row r="10" spans="1:34">
      <c r="A10" s="1" t="s">
        <v>13</v>
      </c>
      <c r="C10">
        <v>1</v>
      </c>
      <c r="F10">
        <v>1</v>
      </c>
      <c r="G10">
        <v>1</v>
      </c>
      <c r="H10">
        <v>1</v>
      </c>
      <c r="J10">
        <v>1</v>
      </c>
      <c r="N10">
        <v>1</v>
      </c>
      <c r="P10">
        <v>1</v>
      </c>
      <c r="T10">
        <v>1</v>
      </c>
      <c r="U10">
        <v>1</v>
      </c>
      <c r="V10">
        <v>1</v>
      </c>
      <c r="X10">
        <v>1</v>
      </c>
      <c r="Y10">
        <v>1</v>
      </c>
      <c r="AF10">
        <v>1</v>
      </c>
      <c r="AG10">
        <f t="shared" si="0"/>
        <v>13</v>
      </c>
      <c r="AH10" s="7">
        <f t="shared" si="1"/>
        <v>0.41935483870967744</v>
      </c>
    </row>
    <row r="11" spans="1:34">
      <c r="A11" s="1" t="s">
        <v>4</v>
      </c>
      <c r="B11">
        <v>1</v>
      </c>
      <c r="C11">
        <v>1</v>
      </c>
      <c r="E11">
        <v>1</v>
      </c>
      <c r="I11">
        <v>1</v>
      </c>
      <c r="N11">
        <v>1</v>
      </c>
      <c r="V11">
        <v>1</v>
      </c>
      <c r="AD11">
        <v>1</v>
      </c>
      <c r="AG11">
        <f t="shared" si="0"/>
        <v>7</v>
      </c>
      <c r="AH11" s="7">
        <f t="shared" si="1"/>
        <v>0.22580645161290322</v>
      </c>
    </row>
    <row r="12" spans="1:34">
      <c r="A12" s="1" t="s">
        <v>8</v>
      </c>
      <c r="B12">
        <v>1</v>
      </c>
      <c r="C12">
        <v>1</v>
      </c>
      <c r="D12">
        <v>1</v>
      </c>
      <c r="E12">
        <v>1</v>
      </c>
      <c r="F12">
        <v>1</v>
      </c>
      <c r="G12">
        <v>1</v>
      </c>
      <c r="H12">
        <v>1</v>
      </c>
      <c r="I12">
        <v>1</v>
      </c>
      <c r="J12">
        <v>1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>
        <v>1</v>
      </c>
      <c r="AE12">
        <v>1</v>
      </c>
      <c r="AF12">
        <v>1</v>
      </c>
      <c r="AG12">
        <f>SUM(B12:AF12)</f>
        <v>31</v>
      </c>
      <c r="AH12" s="7">
        <f t="shared" si="1"/>
        <v>1</v>
      </c>
    </row>
    <row r="13" spans="1:34">
      <c r="A13" s="1" t="s">
        <v>5</v>
      </c>
      <c r="C13">
        <v>1</v>
      </c>
      <c r="D13">
        <v>1</v>
      </c>
      <c r="K13">
        <v>1</v>
      </c>
      <c r="N13">
        <v>1</v>
      </c>
      <c r="Q13">
        <v>1</v>
      </c>
      <c r="R13">
        <v>1</v>
      </c>
      <c r="T13">
        <v>1</v>
      </c>
      <c r="U13">
        <v>1</v>
      </c>
      <c r="W13">
        <v>1</v>
      </c>
      <c r="X13">
        <v>1</v>
      </c>
      <c r="Z13">
        <v>1</v>
      </c>
      <c r="AC13">
        <v>1</v>
      </c>
      <c r="AE13">
        <v>1</v>
      </c>
      <c r="AG13">
        <f>SUM(B13:AF13)</f>
        <v>13</v>
      </c>
      <c r="AH13" s="7">
        <f t="shared" si="1"/>
        <v>0.41935483870967744</v>
      </c>
    </row>
    <row r="14" spans="1:34">
      <c r="A14" s="1" t="s">
        <v>0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>
        <v>1</v>
      </c>
      <c r="AE14">
        <v>1</v>
      </c>
      <c r="AF14">
        <v>1</v>
      </c>
      <c r="AG14">
        <f>SUM(B14:AF14)</f>
        <v>31</v>
      </c>
      <c r="AH14" s="7">
        <f t="shared" si="1"/>
        <v>1</v>
      </c>
    </row>
    <row r="15" spans="1:34">
      <c r="A15" s="1" t="s">
        <v>7</v>
      </c>
      <c r="D15">
        <v>1</v>
      </c>
      <c r="E15">
        <v>1</v>
      </c>
      <c r="F15">
        <v>1</v>
      </c>
      <c r="G15">
        <v>1</v>
      </c>
      <c r="H15">
        <v>1</v>
      </c>
      <c r="J15">
        <v>1</v>
      </c>
      <c r="K15">
        <v>1</v>
      </c>
      <c r="L15">
        <v>1</v>
      </c>
      <c r="P15">
        <v>1</v>
      </c>
      <c r="T15">
        <v>1</v>
      </c>
      <c r="U15">
        <v>1</v>
      </c>
      <c r="W15">
        <v>1</v>
      </c>
      <c r="X15">
        <v>1</v>
      </c>
      <c r="Y15">
        <v>1</v>
      </c>
      <c r="Z15">
        <v>1</v>
      </c>
      <c r="AB15">
        <v>1</v>
      </c>
      <c r="AC15">
        <v>1</v>
      </c>
      <c r="AE15">
        <v>1</v>
      </c>
      <c r="AG15">
        <f t="shared" ref="AG15:AG19" si="2">SUM(B15:AF15)</f>
        <v>18</v>
      </c>
      <c r="AH15" s="7">
        <f t="shared" si="1"/>
        <v>0.58064516129032262</v>
      </c>
    </row>
    <row r="16" spans="1:34">
      <c r="A16" s="1" t="s">
        <v>10</v>
      </c>
      <c r="C16">
        <v>1</v>
      </c>
      <c r="N16">
        <v>1</v>
      </c>
      <c r="V16">
        <v>1</v>
      </c>
      <c r="AE16">
        <v>1</v>
      </c>
      <c r="AF16">
        <v>1</v>
      </c>
      <c r="AG16">
        <f t="shared" si="2"/>
        <v>5</v>
      </c>
      <c r="AH16" s="7">
        <f t="shared" si="1"/>
        <v>0.16129032258064516</v>
      </c>
    </row>
    <row r="17" spans="1:34">
      <c r="A17" s="1" t="s">
        <v>12</v>
      </c>
      <c r="B17">
        <v>1</v>
      </c>
      <c r="C17">
        <v>1</v>
      </c>
      <c r="D17">
        <v>1</v>
      </c>
      <c r="E17">
        <v>1</v>
      </c>
      <c r="F17">
        <v>1</v>
      </c>
      <c r="G17">
        <v>1</v>
      </c>
      <c r="H17">
        <v>1</v>
      </c>
      <c r="I17">
        <v>1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>
        <v>1</v>
      </c>
      <c r="AE17">
        <v>1</v>
      </c>
      <c r="AG17">
        <f t="shared" si="2"/>
        <v>30</v>
      </c>
      <c r="AH17" s="7">
        <f t="shared" si="1"/>
        <v>0.967741935483871</v>
      </c>
    </row>
    <row r="18" spans="1:34">
      <c r="A18" s="1" t="s">
        <v>16</v>
      </c>
      <c r="B18">
        <v>1</v>
      </c>
      <c r="D18">
        <v>1</v>
      </c>
      <c r="E18">
        <v>1</v>
      </c>
      <c r="G18">
        <v>1</v>
      </c>
      <c r="H18">
        <v>1</v>
      </c>
      <c r="I18">
        <v>1</v>
      </c>
      <c r="J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1</v>
      </c>
      <c r="T18">
        <v>1</v>
      </c>
      <c r="U18">
        <v>1</v>
      </c>
      <c r="W18">
        <v>1</v>
      </c>
      <c r="X18">
        <v>1</v>
      </c>
      <c r="Y18">
        <v>1</v>
      </c>
      <c r="AA18">
        <v>1</v>
      </c>
      <c r="AC18">
        <v>1</v>
      </c>
      <c r="AD18">
        <v>1</v>
      </c>
      <c r="AG18">
        <f t="shared" si="2"/>
        <v>23</v>
      </c>
      <c r="AH18" s="7">
        <f t="shared" si="1"/>
        <v>0.74193548387096775</v>
      </c>
    </row>
    <row r="19" spans="1:34">
      <c r="A19" s="1" t="s">
        <v>2</v>
      </c>
      <c r="B19">
        <v>0</v>
      </c>
      <c r="D19">
        <v>1</v>
      </c>
      <c r="J19">
        <v>1</v>
      </c>
      <c r="K19">
        <v>1</v>
      </c>
      <c r="L19">
        <v>1</v>
      </c>
      <c r="P19">
        <v>1</v>
      </c>
      <c r="T19">
        <v>1</v>
      </c>
      <c r="U19">
        <v>1</v>
      </c>
      <c r="W19">
        <v>1</v>
      </c>
      <c r="X19">
        <v>1</v>
      </c>
      <c r="Z19">
        <v>1</v>
      </c>
      <c r="AA19">
        <v>1</v>
      </c>
      <c r="AB19">
        <v>1</v>
      </c>
      <c r="AC19">
        <v>1</v>
      </c>
      <c r="AE19">
        <v>1</v>
      </c>
      <c r="AG19">
        <f t="shared" si="2"/>
        <v>14</v>
      </c>
      <c r="AH19" s="7">
        <f t="shared" si="1"/>
        <v>0.45161290322580644</v>
      </c>
    </row>
    <row r="20" spans="1:34" s="2" customFormat="1">
      <c r="B20" s="2">
        <f>SUM(B2:B19)</f>
        <v>6</v>
      </c>
      <c r="C20" s="2">
        <f t="shared" ref="C20:AF20" si="3">SUM(C2:C19)</f>
        <v>9</v>
      </c>
      <c r="D20" s="2">
        <f t="shared" si="3"/>
        <v>13</v>
      </c>
      <c r="E20" s="2">
        <f t="shared" si="3"/>
        <v>9</v>
      </c>
      <c r="F20" s="2">
        <f t="shared" si="3"/>
        <v>6</v>
      </c>
      <c r="G20" s="2">
        <f t="shared" si="3"/>
        <v>7</v>
      </c>
      <c r="H20" s="2">
        <f t="shared" si="3"/>
        <v>8</v>
      </c>
      <c r="I20" s="2">
        <f t="shared" si="3"/>
        <v>12</v>
      </c>
      <c r="J20" s="2">
        <f t="shared" si="3"/>
        <v>11</v>
      </c>
      <c r="K20" s="2">
        <f t="shared" si="3"/>
        <v>6</v>
      </c>
      <c r="L20" s="2">
        <f t="shared" si="3"/>
        <v>10</v>
      </c>
      <c r="M20" s="2">
        <f t="shared" si="3"/>
        <v>7</v>
      </c>
      <c r="N20" s="2">
        <f t="shared" si="3"/>
        <v>13</v>
      </c>
      <c r="O20" s="2">
        <f t="shared" si="3"/>
        <v>6</v>
      </c>
      <c r="P20" s="2">
        <f t="shared" si="3"/>
        <v>10</v>
      </c>
      <c r="Q20" s="2">
        <f t="shared" si="3"/>
        <v>6</v>
      </c>
      <c r="R20" s="2">
        <f t="shared" si="3"/>
        <v>10</v>
      </c>
      <c r="S20" s="2">
        <f t="shared" si="3"/>
        <v>5</v>
      </c>
      <c r="T20" s="2">
        <f t="shared" si="3"/>
        <v>14</v>
      </c>
      <c r="U20" s="2">
        <f t="shared" si="3"/>
        <v>13</v>
      </c>
      <c r="V20" s="2">
        <f t="shared" si="3"/>
        <v>6</v>
      </c>
      <c r="W20" s="2">
        <f t="shared" si="3"/>
        <v>8</v>
      </c>
      <c r="X20" s="2">
        <f t="shared" si="3"/>
        <v>14</v>
      </c>
      <c r="Y20" s="2">
        <f t="shared" si="3"/>
        <v>9</v>
      </c>
      <c r="Z20" s="2">
        <f t="shared" si="3"/>
        <v>8</v>
      </c>
      <c r="AA20" s="2">
        <f t="shared" si="3"/>
        <v>7</v>
      </c>
      <c r="AB20" s="2">
        <f t="shared" si="3"/>
        <v>8</v>
      </c>
      <c r="AC20" s="2">
        <f t="shared" si="3"/>
        <v>9</v>
      </c>
      <c r="AD20" s="2">
        <f t="shared" si="3"/>
        <v>8</v>
      </c>
      <c r="AE20" s="2">
        <f t="shared" si="3"/>
        <v>8</v>
      </c>
      <c r="AF20" s="2">
        <f t="shared" si="3"/>
        <v>6</v>
      </c>
      <c r="AG20" s="23">
        <f>AVERAGE(B20:AF20)</f>
        <v>8.7741935483870961</v>
      </c>
      <c r="AH20" s="10"/>
    </row>
    <row r="21" spans="1:34">
      <c r="AG21" s="21">
        <f>STDEV(B20:AF20)</f>
        <v>2.6420910584781754</v>
      </c>
      <c r="AH21" s="33"/>
    </row>
    <row r="22" spans="1:34">
      <c r="AG22" s="21">
        <f>CONFIDENCE(0.05, AG21, 31)</f>
        <v>0.93006869203430476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2"/>
  <sheetViews>
    <sheetView zoomScale="150" zoomScaleNormal="150" zoomScalePageLayoutView="150" workbookViewId="0">
      <pane xSplit="1" topLeftCell="Q1" activePane="topRight" state="frozen"/>
      <selection pane="topRight" activeCell="W23" sqref="W23"/>
    </sheetView>
  </sheetViews>
  <sheetFormatPr baseColWidth="10" defaultRowHeight="15" x14ac:dyDescent="0"/>
  <cols>
    <col min="1" max="1" width="7.83203125" bestFit="1" customWidth="1"/>
    <col min="2" max="2" width="11.33203125" bestFit="1" customWidth="1"/>
    <col min="3" max="3" width="7.83203125" bestFit="1" customWidth="1"/>
    <col min="4" max="4" width="7.6640625" bestFit="1" customWidth="1"/>
    <col min="5" max="5" width="7" bestFit="1" customWidth="1"/>
    <col min="6" max="6" width="7.83203125" bestFit="1" customWidth="1"/>
    <col min="7" max="7" width="12.6640625" bestFit="1" customWidth="1"/>
    <col min="8" max="8" width="9.33203125" bestFit="1" customWidth="1"/>
    <col min="9" max="9" width="7.6640625" bestFit="1" customWidth="1"/>
    <col min="10" max="10" width="9" bestFit="1" customWidth="1"/>
    <col min="11" max="11" width="7.6640625" bestFit="1" customWidth="1"/>
    <col min="12" max="12" width="7.83203125" bestFit="1" customWidth="1"/>
    <col min="13" max="13" width="5.83203125" bestFit="1" customWidth="1"/>
    <col min="14" max="14" width="4.6640625" bestFit="1" customWidth="1"/>
    <col min="15" max="15" width="6.5" bestFit="1" customWidth="1"/>
    <col min="16" max="16" width="11.33203125" bestFit="1" customWidth="1"/>
    <col min="17" max="17" width="10.5" bestFit="1" customWidth="1"/>
    <col min="19" max="19" width="8.6640625" bestFit="1" customWidth="1"/>
    <col min="20" max="20" width="7.6640625" bestFit="1" customWidth="1"/>
    <col min="21" max="21" width="7.83203125" bestFit="1" customWidth="1"/>
    <col min="22" max="23" width="7.33203125" customWidth="1"/>
  </cols>
  <sheetData>
    <row r="1" spans="1:23">
      <c r="B1" t="s">
        <v>21</v>
      </c>
      <c r="C1" t="s">
        <v>385</v>
      </c>
      <c r="D1" t="s">
        <v>386</v>
      </c>
      <c r="E1" t="s">
        <v>387</v>
      </c>
      <c r="F1" t="s">
        <v>192</v>
      </c>
      <c r="G1" t="s">
        <v>281</v>
      </c>
      <c r="H1" t="s">
        <v>388</v>
      </c>
      <c r="I1" t="s">
        <v>389</v>
      </c>
      <c r="J1" t="s">
        <v>194</v>
      </c>
      <c r="K1" t="s">
        <v>102</v>
      </c>
      <c r="L1" t="s">
        <v>390</v>
      </c>
      <c r="M1" t="s">
        <v>391</v>
      </c>
      <c r="N1" t="s">
        <v>324</v>
      </c>
      <c r="O1" t="s">
        <v>207</v>
      </c>
      <c r="P1" t="s">
        <v>307</v>
      </c>
      <c r="Q1" t="s">
        <v>392</v>
      </c>
      <c r="R1" t="s">
        <v>393</v>
      </c>
      <c r="S1" t="s">
        <v>394</v>
      </c>
      <c r="T1" t="s">
        <v>231</v>
      </c>
      <c r="U1" t="s">
        <v>177</v>
      </c>
    </row>
    <row r="2" spans="1:23">
      <c r="A2" s="26" t="s">
        <v>11</v>
      </c>
      <c r="F2">
        <v>1</v>
      </c>
      <c r="H2">
        <v>1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R2">
        <v>1</v>
      </c>
      <c r="S2">
        <v>1</v>
      </c>
      <c r="T2">
        <v>1</v>
      </c>
      <c r="U2">
        <v>1</v>
      </c>
      <c r="V2">
        <f t="shared" ref="V2:V12" si="0">SUM(B2:U2)</f>
        <v>13</v>
      </c>
      <c r="W2" s="3">
        <f>V2/20</f>
        <v>0.65</v>
      </c>
    </row>
    <row r="3" spans="1:23">
      <c r="A3" s="26" t="s">
        <v>15</v>
      </c>
      <c r="C3">
        <v>1</v>
      </c>
      <c r="D3">
        <v>1</v>
      </c>
      <c r="E3">
        <v>1</v>
      </c>
      <c r="H3">
        <v>1</v>
      </c>
      <c r="K3">
        <v>1</v>
      </c>
      <c r="M3">
        <v>1</v>
      </c>
      <c r="Q3">
        <v>1</v>
      </c>
      <c r="R3">
        <v>1</v>
      </c>
      <c r="T3">
        <v>1</v>
      </c>
      <c r="U3">
        <v>1</v>
      </c>
      <c r="V3">
        <f t="shared" si="0"/>
        <v>10</v>
      </c>
      <c r="W3" s="3">
        <f t="shared" ref="W3:W19" si="1">V3/20</f>
        <v>0.5</v>
      </c>
    </row>
    <row r="4" spans="1:23">
      <c r="A4" s="26" t="s">
        <v>14</v>
      </c>
      <c r="B4">
        <v>1</v>
      </c>
      <c r="C4">
        <v>1</v>
      </c>
      <c r="G4">
        <v>1</v>
      </c>
      <c r="O4">
        <v>1</v>
      </c>
      <c r="V4">
        <f t="shared" si="0"/>
        <v>4</v>
      </c>
      <c r="W4" s="3">
        <f t="shared" si="1"/>
        <v>0.2</v>
      </c>
    </row>
    <row r="5" spans="1:23">
      <c r="A5" s="26" t="s">
        <v>3</v>
      </c>
      <c r="C5">
        <v>1</v>
      </c>
      <c r="G5">
        <v>1</v>
      </c>
      <c r="K5">
        <v>1</v>
      </c>
      <c r="O5">
        <v>1</v>
      </c>
      <c r="V5">
        <f t="shared" si="0"/>
        <v>4</v>
      </c>
      <c r="W5" s="3">
        <f t="shared" si="1"/>
        <v>0.2</v>
      </c>
    </row>
    <row r="6" spans="1:23">
      <c r="A6" s="26" t="s">
        <v>17</v>
      </c>
      <c r="E6">
        <v>1</v>
      </c>
      <c r="Q6">
        <v>1</v>
      </c>
      <c r="V6">
        <f t="shared" si="0"/>
        <v>2</v>
      </c>
      <c r="W6" s="3">
        <f t="shared" si="1"/>
        <v>0.1</v>
      </c>
    </row>
    <row r="7" spans="1:23">
      <c r="A7" s="26" t="s">
        <v>6</v>
      </c>
      <c r="B7">
        <v>1</v>
      </c>
      <c r="D7">
        <v>1</v>
      </c>
      <c r="E7">
        <v>1</v>
      </c>
      <c r="G7">
        <v>1</v>
      </c>
      <c r="I7">
        <v>1</v>
      </c>
      <c r="K7">
        <v>1</v>
      </c>
      <c r="N7">
        <v>1</v>
      </c>
      <c r="P7">
        <v>1</v>
      </c>
      <c r="R7">
        <v>1</v>
      </c>
      <c r="U7">
        <v>1</v>
      </c>
      <c r="V7">
        <f t="shared" si="0"/>
        <v>10</v>
      </c>
      <c r="W7" s="3">
        <f t="shared" si="1"/>
        <v>0.5</v>
      </c>
    </row>
    <row r="8" spans="1:23">
      <c r="A8" s="26" t="s">
        <v>1</v>
      </c>
      <c r="V8">
        <f t="shared" si="0"/>
        <v>0</v>
      </c>
      <c r="W8" s="3">
        <f t="shared" si="1"/>
        <v>0</v>
      </c>
    </row>
    <row r="9" spans="1:23">
      <c r="A9" s="26" t="s">
        <v>9</v>
      </c>
      <c r="I9">
        <v>1</v>
      </c>
      <c r="V9">
        <f t="shared" si="0"/>
        <v>1</v>
      </c>
      <c r="W9" s="3">
        <f t="shared" si="1"/>
        <v>0.05</v>
      </c>
    </row>
    <row r="10" spans="1:23">
      <c r="A10" s="26" t="s">
        <v>13</v>
      </c>
      <c r="B10">
        <v>1</v>
      </c>
      <c r="E10">
        <v>1</v>
      </c>
      <c r="K10">
        <v>1</v>
      </c>
      <c r="L10">
        <v>1</v>
      </c>
      <c r="M10">
        <v>1</v>
      </c>
      <c r="N10">
        <v>1</v>
      </c>
      <c r="R10">
        <v>1</v>
      </c>
      <c r="U10">
        <v>1</v>
      </c>
      <c r="V10">
        <f t="shared" si="0"/>
        <v>8</v>
      </c>
      <c r="W10" s="3">
        <f t="shared" si="1"/>
        <v>0.4</v>
      </c>
    </row>
    <row r="11" spans="1:23">
      <c r="A11" s="26" t="s">
        <v>4</v>
      </c>
      <c r="B11">
        <v>1</v>
      </c>
      <c r="H11">
        <v>1</v>
      </c>
      <c r="I11">
        <v>1</v>
      </c>
      <c r="N11">
        <v>1</v>
      </c>
      <c r="V11">
        <f t="shared" si="0"/>
        <v>4</v>
      </c>
      <c r="W11" s="3">
        <f t="shared" si="1"/>
        <v>0.2</v>
      </c>
    </row>
    <row r="12" spans="1:23">
      <c r="A12" s="26" t="s">
        <v>8</v>
      </c>
      <c r="B12">
        <v>1</v>
      </c>
      <c r="C12">
        <v>1</v>
      </c>
      <c r="D12">
        <v>1</v>
      </c>
      <c r="E12">
        <v>1</v>
      </c>
      <c r="G12">
        <v>1</v>
      </c>
      <c r="J12">
        <v>1</v>
      </c>
      <c r="L12">
        <v>1</v>
      </c>
      <c r="M12">
        <v>1</v>
      </c>
      <c r="O12">
        <v>1</v>
      </c>
      <c r="P12">
        <v>1</v>
      </c>
      <c r="R12">
        <v>1</v>
      </c>
      <c r="T12">
        <v>1</v>
      </c>
      <c r="U12">
        <v>1</v>
      </c>
      <c r="V12">
        <f t="shared" si="0"/>
        <v>13</v>
      </c>
      <c r="W12" s="3">
        <f t="shared" si="1"/>
        <v>0.65</v>
      </c>
    </row>
    <row r="13" spans="1:23">
      <c r="A13" s="26" t="s">
        <v>5</v>
      </c>
      <c r="B13">
        <v>1</v>
      </c>
      <c r="C13">
        <v>1</v>
      </c>
      <c r="D13">
        <v>1</v>
      </c>
      <c r="E13">
        <v>1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v>1</v>
      </c>
      <c r="V13">
        <f>SUM(B13:U13)</f>
        <v>20</v>
      </c>
      <c r="W13" s="3">
        <f t="shared" si="1"/>
        <v>1</v>
      </c>
    </row>
    <row r="14" spans="1:23">
      <c r="A14" s="26" t="s">
        <v>0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f t="shared" ref="V14:V19" si="2">SUM(B14:U14)</f>
        <v>20</v>
      </c>
      <c r="W14" s="3">
        <f t="shared" si="1"/>
        <v>1</v>
      </c>
    </row>
    <row r="15" spans="1:23">
      <c r="A15" s="26" t="s">
        <v>7</v>
      </c>
      <c r="F15">
        <v>1</v>
      </c>
      <c r="H15">
        <v>1</v>
      </c>
      <c r="I15">
        <v>1</v>
      </c>
      <c r="J15">
        <v>1</v>
      </c>
      <c r="R15">
        <v>1</v>
      </c>
      <c r="U15">
        <v>1</v>
      </c>
      <c r="V15">
        <f t="shared" si="2"/>
        <v>6</v>
      </c>
      <c r="W15" s="3">
        <f t="shared" si="1"/>
        <v>0.3</v>
      </c>
    </row>
    <row r="16" spans="1:23">
      <c r="A16" s="26" t="s">
        <v>10</v>
      </c>
      <c r="C16">
        <v>1</v>
      </c>
      <c r="G16">
        <v>1</v>
      </c>
      <c r="I16">
        <v>1</v>
      </c>
      <c r="K16">
        <v>1</v>
      </c>
      <c r="L16">
        <v>1</v>
      </c>
      <c r="N16">
        <v>1</v>
      </c>
      <c r="O16">
        <v>1</v>
      </c>
      <c r="Q16">
        <v>1</v>
      </c>
      <c r="U16">
        <v>1</v>
      </c>
      <c r="V16">
        <f t="shared" si="2"/>
        <v>9</v>
      </c>
      <c r="W16" s="3">
        <f t="shared" si="1"/>
        <v>0.45</v>
      </c>
    </row>
    <row r="17" spans="1:23">
      <c r="A17" s="26" t="s">
        <v>12</v>
      </c>
      <c r="B17">
        <v>1</v>
      </c>
      <c r="C17">
        <v>1</v>
      </c>
      <c r="D17">
        <v>1</v>
      </c>
      <c r="E17">
        <v>1</v>
      </c>
      <c r="G17">
        <v>1</v>
      </c>
      <c r="P17">
        <v>1</v>
      </c>
      <c r="R17">
        <v>1</v>
      </c>
      <c r="T17">
        <v>1</v>
      </c>
      <c r="V17">
        <f t="shared" si="2"/>
        <v>8</v>
      </c>
      <c r="W17" s="3">
        <f t="shared" si="1"/>
        <v>0.4</v>
      </c>
    </row>
    <row r="18" spans="1:23">
      <c r="A18" s="26" t="s">
        <v>16</v>
      </c>
      <c r="B18">
        <v>1</v>
      </c>
      <c r="C18">
        <v>1</v>
      </c>
      <c r="D18">
        <v>1</v>
      </c>
      <c r="F18">
        <v>1</v>
      </c>
      <c r="G18">
        <v>1</v>
      </c>
      <c r="H18">
        <v>1</v>
      </c>
      <c r="J18">
        <v>1</v>
      </c>
      <c r="L18">
        <v>1</v>
      </c>
      <c r="M18">
        <v>1</v>
      </c>
      <c r="O18">
        <v>1</v>
      </c>
      <c r="P18">
        <v>1</v>
      </c>
      <c r="Q18">
        <v>1</v>
      </c>
      <c r="R18">
        <v>1</v>
      </c>
      <c r="S18">
        <v>1</v>
      </c>
      <c r="T18">
        <v>1</v>
      </c>
      <c r="U18">
        <v>1</v>
      </c>
      <c r="V18">
        <f t="shared" si="2"/>
        <v>16</v>
      </c>
      <c r="W18" s="3">
        <f t="shared" si="1"/>
        <v>0.8</v>
      </c>
    </row>
    <row r="19" spans="1:23">
      <c r="A19" s="26" t="s">
        <v>2</v>
      </c>
      <c r="B19">
        <v>0</v>
      </c>
      <c r="C19">
        <v>1</v>
      </c>
      <c r="D19">
        <v>1</v>
      </c>
      <c r="E19">
        <v>1</v>
      </c>
      <c r="F19">
        <v>1</v>
      </c>
      <c r="G19">
        <v>1</v>
      </c>
      <c r="J19">
        <v>1</v>
      </c>
      <c r="L19">
        <v>1</v>
      </c>
      <c r="O19">
        <v>1</v>
      </c>
      <c r="Q19">
        <v>1</v>
      </c>
      <c r="R19">
        <v>1</v>
      </c>
      <c r="T19">
        <v>1</v>
      </c>
      <c r="U19">
        <v>1</v>
      </c>
      <c r="V19">
        <f t="shared" si="2"/>
        <v>12</v>
      </c>
      <c r="W19" s="3">
        <f t="shared" si="1"/>
        <v>0.6</v>
      </c>
    </row>
    <row r="20" spans="1:23" s="2" customFormat="1">
      <c r="B20" s="2">
        <f>SUM(B2:B19)</f>
        <v>9</v>
      </c>
      <c r="C20" s="2">
        <f t="shared" ref="C20:U20" si="3">SUM(C2:C19)</f>
        <v>10</v>
      </c>
      <c r="D20" s="2">
        <f t="shared" si="3"/>
        <v>8</v>
      </c>
      <c r="E20" s="2">
        <f t="shared" si="3"/>
        <v>9</v>
      </c>
      <c r="F20" s="2">
        <f t="shared" si="3"/>
        <v>6</v>
      </c>
      <c r="G20" s="2">
        <f t="shared" si="3"/>
        <v>10</v>
      </c>
      <c r="H20" s="2">
        <f t="shared" si="3"/>
        <v>7</v>
      </c>
      <c r="I20" s="2">
        <f t="shared" si="3"/>
        <v>8</v>
      </c>
      <c r="J20" s="2">
        <f t="shared" si="3"/>
        <v>7</v>
      </c>
      <c r="K20" s="2">
        <f t="shared" si="3"/>
        <v>8</v>
      </c>
      <c r="L20" s="2">
        <f t="shared" si="3"/>
        <v>8</v>
      </c>
      <c r="M20" s="2">
        <f t="shared" si="3"/>
        <v>7</v>
      </c>
      <c r="N20" s="2">
        <f t="shared" si="3"/>
        <v>7</v>
      </c>
      <c r="O20" s="2">
        <f t="shared" si="3"/>
        <v>9</v>
      </c>
      <c r="P20" s="2">
        <f t="shared" si="3"/>
        <v>6</v>
      </c>
      <c r="Q20" s="2">
        <f t="shared" si="3"/>
        <v>7</v>
      </c>
      <c r="R20" s="2">
        <f t="shared" si="3"/>
        <v>11</v>
      </c>
      <c r="S20" s="2">
        <f t="shared" si="3"/>
        <v>4</v>
      </c>
      <c r="T20" s="2">
        <f t="shared" si="3"/>
        <v>8</v>
      </c>
      <c r="U20" s="2">
        <f t="shared" si="3"/>
        <v>11</v>
      </c>
      <c r="V20" s="25">
        <f>AVERAGE(B20:U20)</f>
        <v>8</v>
      </c>
      <c r="W20" s="11"/>
    </row>
    <row r="21" spans="1:23">
      <c r="V21" s="21">
        <f>STDEV(B20:U20)</f>
        <v>1.7471781760734562</v>
      </c>
      <c r="W21" s="3"/>
    </row>
    <row r="22" spans="1:23">
      <c r="V22" s="21">
        <f>CONFIDENCE(0.05, V21, 20)</f>
        <v>0.76572052686593173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22"/>
  <sheetViews>
    <sheetView zoomScale="150" zoomScaleNormal="150" zoomScalePageLayoutView="150" workbookViewId="0">
      <pane xSplit="1" topLeftCell="BC1" activePane="topRight" state="frozen"/>
      <selection pane="topRight" activeCell="BG24" sqref="BG24"/>
    </sheetView>
  </sheetViews>
  <sheetFormatPr baseColWidth="10" defaultRowHeight="15" x14ac:dyDescent="0"/>
  <cols>
    <col min="1" max="1" width="7.83203125" bestFit="1" customWidth="1"/>
    <col min="2" max="2" width="9.1640625" bestFit="1" customWidth="1"/>
    <col min="3" max="3" width="7" bestFit="1" customWidth="1"/>
    <col min="4" max="4" width="7.33203125" bestFit="1" customWidth="1"/>
    <col min="5" max="5" width="7" bestFit="1" customWidth="1"/>
    <col min="6" max="6" width="6.6640625" bestFit="1" customWidth="1"/>
    <col min="7" max="7" width="9.83203125" bestFit="1" customWidth="1"/>
    <col min="8" max="8" width="8" bestFit="1" customWidth="1"/>
    <col min="9" max="9" width="8.6640625" bestFit="1" customWidth="1"/>
    <col min="10" max="10" width="6.6640625" bestFit="1" customWidth="1"/>
    <col min="11" max="12" width="8" bestFit="1" customWidth="1"/>
    <col min="13" max="13" width="9.1640625" bestFit="1" customWidth="1"/>
    <col min="14" max="14" width="5.33203125" bestFit="1" customWidth="1"/>
    <col min="15" max="15" width="6.83203125" bestFit="1" customWidth="1"/>
    <col min="16" max="16" width="7.6640625" bestFit="1" customWidth="1"/>
    <col min="17" max="17" width="10" bestFit="1" customWidth="1"/>
    <col min="18" max="18" width="7.6640625" bestFit="1" customWidth="1"/>
    <col min="19" max="19" width="9.5" bestFit="1" customWidth="1"/>
    <col min="20" max="21" width="7.33203125" bestFit="1" customWidth="1"/>
    <col min="22" max="22" width="6.33203125" bestFit="1" customWidth="1"/>
    <col min="23" max="23" width="8.33203125" bestFit="1" customWidth="1"/>
    <col min="24" max="24" width="9.83203125" bestFit="1" customWidth="1"/>
    <col min="25" max="25" width="8.1640625" bestFit="1" customWidth="1"/>
    <col min="26" max="26" width="11" bestFit="1" customWidth="1"/>
    <col min="27" max="27" width="7.6640625" bestFit="1" customWidth="1"/>
    <col min="28" max="28" width="7.33203125" bestFit="1" customWidth="1"/>
    <col min="29" max="29" width="8.33203125" bestFit="1" customWidth="1"/>
    <col min="30" max="30" width="7.83203125" bestFit="1" customWidth="1"/>
    <col min="31" max="31" width="8.1640625" bestFit="1" customWidth="1"/>
    <col min="32" max="32" width="7.5" bestFit="1" customWidth="1"/>
    <col min="33" max="33" width="8" bestFit="1" customWidth="1"/>
    <col min="34" max="34" width="9" bestFit="1" customWidth="1"/>
    <col min="35" max="35" width="7.1640625" bestFit="1" customWidth="1"/>
    <col min="36" max="36" width="7.5" bestFit="1" customWidth="1"/>
    <col min="37" max="37" width="9.33203125" bestFit="1" customWidth="1"/>
    <col min="38" max="38" width="7.33203125" bestFit="1" customWidth="1"/>
    <col min="39" max="39" width="6.5" bestFit="1" customWidth="1"/>
    <col min="40" max="40" width="7.83203125" bestFit="1" customWidth="1"/>
    <col min="41" max="41" width="9.5" bestFit="1" customWidth="1"/>
    <col min="42" max="42" width="9.1640625" bestFit="1" customWidth="1"/>
    <col min="43" max="43" width="7" bestFit="1" customWidth="1"/>
    <col min="44" max="44" width="8.83203125" bestFit="1" customWidth="1"/>
    <col min="45" max="45" width="7.1640625" bestFit="1" customWidth="1"/>
    <col min="46" max="46" width="6.6640625" bestFit="1" customWidth="1"/>
    <col min="47" max="47" width="7.6640625" bestFit="1" customWidth="1"/>
    <col min="48" max="48" width="8.83203125" bestFit="1" customWidth="1"/>
    <col min="49" max="49" width="9.1640625" bestFit="1" customWidth="1"/>
    <col min="50" max="50" width="8" bestFit="1" customWidth="1"/>
    <col min="51" max="51" width="6.83203125" bestFit="1" customWidth="1"/>
    <col min="52" max="52" width="10.33203125" bestFit="1" customWidth="1"/>
    <col min="53" max="53" width="8.6640625" bestFit="1" customWidth="1"/>
    <col min="54" max="54" width="8.1640625" bestFit="1" customWidth="1"/>
    <col min="55" max="55" width="8.5" bestFit="1" customWidth="1"/>
    <col min="56" max="56" width="9.6640625" bestFit="1" customWidth="1"/>
    <col min="57" max="57" width="9" bestFit="1" customWidth="1"/>
    <col min="58" max="58" width="8.33203125" customWidth="1"/>
    <col min="59" max="59" width="9" customWidth="1"/>
  </cols>
  <sheetData>
    <row r="1" spans="1:59">
      <c r="B1" t="s">
        <v>338</v>
      </c>
      <c r="C1" t="s">
        <v>339</v>
      </c>
      <c r="D1" t="s">
        <v>279</v>
      </c>
      <c r="E1" t="s">
        <v>187</v>
      </c>
      <c r="F1" t="s">
        <v>340</v>
      </c>
      <c r="G1" t="s">
        <v>341</v>
      </c>
      <c r="H1" t="s">
        <v>342</v>
      </c>
      <c r="I1" t="s">
        <v>343</v>
      </c>
      <c r="J1" t="s">
        <v>344</v>
      </c>
      <c r="K1" t="s">
        <v>345</v>
      </c>
      <c r="L1" t="s">
        <v>346</v>
      </c>
      <c r="M1" t="s">
        <v>298</v>
      </c>
      <c r="N1" t="s">
        <v>347</v>
      </c>
      <c r="O1" t="s">
        <v>348</v>
      </c>
      <c r="P1" t="s">
        <v>349</v>
      </c>
      <c r="Q1" t="s">
        <v>350</v>
      </c>
      <c r="R1" t="s">
        <v>351</v>
      </c>
      <c r="S1" t="s">
        <v>352</v>
      </c>
      <c r="T1" t="s">
        <v>353</v>
      </c>
      <c r="U1" t="s">
        <v>354</v>
      </c>
      <c r="V1" t="s">
        <v>355</v>
      </c>
      <c r="W1" t="s">
        <v>320</v>
      </c>
      <c r="X1" t="s">
        <v>356</v>
      </c>
      <c r="Y1" t="s">
        <v>357</v>
      </c>
      <c r="Z1" t="s">
        <v>358</v>
      </c>
      <c r="AA1" t="s">
        <v>359</v>
      </c>
      <c r="AB1" t="s">
        <v>360</v>
      </c>
      <c r="AC1" t="s">
        <v>361</v>
      </c>
      <c r="AD1" t="s">
        <v>362</v>
      </c>
      <c r="AE1" t="s">
        <v>363</v>
      </c>
      <c r="AF1" t="s">
        <v>364</v>
      </c>
      <c r="AG1" t="s">
        <v>365</v>
      </c>
      <c r="AH1" t="s">
        <v>328</v>
      </c>
      <c r="AI1" t="s">
        <v>171</v>
      </c>
      <c r="AJ1" t="s">
        <v>366</v>
      </c>
      <c r="AK1" t="s">
        <v>367</v>
      </c>
      <c r="AL1" t="s">
        <v>368</v>
      </c>
      <c r="AM1" t="s">
        <v>84</v>
      </c>
      <c r="AN1" t="s">
        <v>369</v>
      </c>
      <c r="AO1" t="s">
        <v>370</v>
      </c>
      <c r="AP1" t="s">
        <v>46</v>
      </c>
      <c r="AQ1" t="s">
        <v>371</v>
      </c>
      <c r="AR1" t="s">
        <v>372</v>
      </c>
      <c r="AS1" t="s">
        <v>373</v>
      </c>
      <c r="AT1" t="s">
        <v>374</v>
      </c>
      <c r="AU1" t="s">
        <v>375</v>
      </c>
      <c r="AV1" t="s">
        <v>376</v>
      </c>
      <c r="AW1" t="s">
        <v>377</v>
      </c>
      <c r="AX1" t="s">
        <v>378</v>
      </c>
      <c r="AY1" t="s">
        <v>379</v>
      </c>
      <c r="AZ1" t="s">
        <v>380</v>
      </c>
      <c r="BA1" t="s">
        <v>381</v>
      </c>
      <c r="BB1" t="s">
        <v>382</v>
      </c>
      <c r="BC1" t="s">
        <v>383</v>
      </c>
      <c r="BD1" t="s">
        <v>252</v>
      </c>
      <c r="BE1" t="s">
        <v>384</v>
      </c>
      <c r="BG1" s="2">
        <f>COUNTA(B1:BE1)</f>
        <v>56</v>
      </c>
    </row>
    <row r="2" spans="1:59">
      <c r="A2" s="26" t="s">
        <v>11</v>
      </c>
      <c r="B2">
        <v>1</v>
      </c>
      <c r="C2">
        <v>1</v>
      </c>
      <c r="G2">
        <v>1</v>
      </c>
      <c r="H2">
        <v>1</v>
      </c>
      <c r="J2">
        <v>1</v>
      </c>
      <c r="K2">
        <v>1</v>
      </c>
      <c r="M2">
        <v>1</v>
      </c>
      <c r="P2">
        <v>1</v>
      </c>
      <c r="S2">
        <v>1</v>
      </c>
      <c r="T2">
        <v>1</v>
      </c>
      <c r="U2">
        <v>1</v>
      </c>
      <c r="V2">
        <v>1</v>
      </c>
      <c r="W2">
        <v>1</v>
      </c>
      <c r="X2">
        <v>1</v>
      </c>
      <c r="Y2">
        <v>1</v>
      </c>
      <c r="AB2">
        <v>1</v>
      </c>
      <c r="AI2">
        <v>1</v>
      </c>
      <c r="AJ2">
        <v>1</v>
      </c>
      <c r="AK2">
        <v>1</v>
      </c>
      <c r="AL2">
        <v>1</v>
      </c>
      <c r="AN2">
        <v>1</v>
      </c>
      <c r="AO2">
        <v>1</v>
      </c>
      <c r="AP2">
        <v>1</v>
      </c>
      <c r="AU2">
        <v>1</v>
      </c>
      <c r="AV2">
        <v>1</v>
      </c>
      <c r="AX2">
        <v>1</v>
      </c>
      <c r="AZ2">
        <v>1</v>
      </c>
      <c r="BA2">
        <v>1</v>
      </c>
      <c r="BC2">
        <v>1</v>
      </c>
      <c r="BE2">
        <v>1</v>
      </c>
      <c r="BF2">
        <f>SUM(B2:BE2)</f>
        <v>30</v>
      </c>
      <c r="BG2" s="3">
        <f>BF2/BG1</f>
        <v>0.5357142857142857</v>
      </c>
    </row>
    <row r="3" spans="1:59">
      <c r="A3" s="26" t="s">
        <v>15</v>
      </c>
      <c r="B3">
        <v>1</v>
      </c>
      <c r="C3">
        <v>1</v>
      </c>
      <c r="E3">
        <v>1</v>
      </c>
      <c r="L3">
        <v>1</v>
      </c>
      <c r="M3">
        <v>1</v>
      </c>
      <c r="R3">
        <v>1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1</v>
      </c>
      <c r="Z3">
        <v>1</v>
      </c>
      <c r="AA3">
        <v>1</v>
      </c>
      <c r="AB3">
        <v>1</v>
      </c>
      <c r="AD3">
        <v>1</v>
      </c>
      <c r="AH3">
        <v>1</v>
      </c>
      <c r="AI3">
        <v>1</v>
      </c>
      <c r="AK3">
        <v>1</v>
      </c>
      <c r="AL3">
        <v>1</v>
      </c>
      <c r="AM3">
        <v>1</v>
      </c>
      <c r="AN3">
        <v>1</v>
      </c>
      <c r="AO3">
        <v>1</v>
      </c>
      <c r="AQ3">
        <v>1</v>
      </c>
      <c r="AS3">
        <v>1</v>
      </c>
      <c r="AT3">
        <v>1</v>
      </c>
      <c r="AU3">
        <v>1</v>
      </c>
      <c r="AW3">
        <v>1</v>
      </c>
      <c r="AX3">
        <v>1</v>
      </c>
      <c r="BA3">
        <v>1</v>
      </c>
      <c r="BB3">
        <v>1</v>
      </c>
      <c r="BC3">
        <v>1</v>
      </c>
      <c r="BE3">
        <v>1</v>
      </c>
      <c r="BF3">
        <f t="shared" ref="BF3:BF19" si="0">SUM(B3:BE3)</f>
        <v>34</v>
      </c>
      <c r="BG3" s="3">
        <f>BF3/BG1</f>
        <v>0.6071428571428571</v>
      </c>
    </row>
    <row r="4" spans="1:59">
      <c r="A4" s="26" t="s">
        <v>14</v>
      </c>
      <c r="B4">
        <v>1</v>
      </c>
      <c r="D4">
        <v>1</v>
      </c>
      <c r="G4">
        <v>1</v>
      </c>
      <c r="P4">
        <v>1</v>
      </c>
      <c r="Q4">
        <v>1</v>
      </c>
      <c r="R4">
        <v>1</v>
      </c>
      <c r="X4">
        <v>1</v>
      </c>
      <c r="Y4">
        <v>1</v>
      </c>
      <c r="Z4">
        <v>1</v>
      </c>
      <c r="AS4">
        <v>1</v>
      </c>
      <c r="AY4">
        <v>1</v>
      </c>
      <c r="BF4">
        <f t="shared" si="0"/>
        <v>11</v>
      </c>
      <c r="BG4" s="3">
        <f>BF4/BG1</f>
        <v>0.19642857142857142</v>
      </c>
    </row>
    <row r="5" spans="1:59">
      <c r="A5" s="26" t="s">
        <v>3</v>
      </c>
      <c r="B5">
        <v>1</v>
      </c>
      <c r="C5">
        <v>1</v>
      </c>
      <c r="D5">
        <v>1</v>
      </c>
      <c r="E5">
        <v>1</v>
      </c>
      <c r="F5">
        <v>1</v>
      </c>
      <c r="G5">
        <v>1</v>
      </c>
      <c r="I5">
        <v>1</v>
      </c>
      <c r="K5">
        <v>1</v>
      </c>
      <c r="L5">
        <v>1</v>
      </c>
      <c r="M5">
        <v>1</v>
      </c>
      <c r="P5">
        <v>1</v>
      </c>
      <c r="Q5">
        <v>1</v>
      </c>
      <c r="R5">
        <v>1</v>
      </c>
      <c r="U5">
        <v>1</v>
      </c>
      <c r="V5">
        <v>1</v>
      </c>
      <c r="W5">
        <v>1</v>
      </c>
      <c r="X5">
        <v>1</v>
      </c>
      <c r="Y5">
        <v>1</v>
      </c>
      <c r="Z5">
        <v>1</v>
      </c>
      <c r="AA5">
        <v>1</v>
      </c>
      <c r="AC5">
        <v>1</v>
      </c>
      <c r="AD5">
        <v>1</v>
      </c>
      <c r="AE5">
        <v>1</v>
      </c>
      <c r="AF5">
        <v>1</v>
      </c>
      <c r="AH5">
        <v>1</v>
      </c>
      <c r="AI5">
        <v>1</v>
      </c>
      <c r="AK5">
        <v>1</v>
      </c>
      <c r="AL5">
        <v>1</v>
      </c>
      <c r="AM5">
        <v>1</v>
      </c>
      <c r="AN5">
        <v>1</v>
      </c>
      <c r="AP5">
        <v>1</v>
      </c>
      <c r="AQ5">
        <v>1</v>
      </c>
      <c r="AS5">
        <v>1</v>
      </c>
      <c r="AT5">
        <v>1</v>
      </c>
      <c r="AU5">
        <v>1</v>
      </c>
      <c r="AW5">
        <v>1</v>
      </c>
      <c r="AY5">
        <v>1</v>
      </c>
      <c r="BB5">
        <v>1</v>
      </c>
      <c r="BC5">
        <v>1</v>
      </c>
      <c r="BD5">
        <v>1</v>
      </c>
      <c r="BE5">
        <v>1</v>
      </c>
      <c r="BF5">
        <f t="shared" si="0"/>
        <v>41</v>
      </c>
      <c r="BG5" s="3">
        <f>BF5/BG1</f>
        <v>0.7321428571428571</v>
      </c>
    </row>
    <row r="6" spans="1:59">
      <c r="A6" s="26" t="s">
        <v>17</v>
      </c>
      <c r="C6">
        <v>1</v>
      </c>
      <c r="F6">
        <v>1</v>
      </c>
      <c r="K6">
        <v>1</v>
      </c>
      <c r="L6">
        <v>1</v>
      </c>
      <c r="P6">
        <v>1</v>
      </c>
      <c r="W6">
        <v>1</v>
      </c>
      <c r="AB6">
        <v>1</v>
      </c>
      <c r="AD6">
        <v>1</v>
      </c>
      <c r="AG6">
        <v>1</v>
      </c>
      <c r="AI6">
        <v>1</v>
      </c>
      <c r="AL6">
        <v>1</v>
      </c>
      <c r="AQ6">
        <v>1</v>
      </c>
      <c r="AW6">
        <v>1</v>
      </c>
      <c r="BB6">
        <v>1</v>
      </c>
      <c r="BD6">
        <v>1</v>
      </c>
      <c r="BF6">
        <f t="shared" si="0"/>
        <v>15</v>
      </c>
      <c r="BG6" s="3">
        <f>BF6/BG1</f>
        <v>0.26785714285714285</v>
      </c>
    </row>
    <row r="7" spans="1:59">
      <c r="A7" s="26" t="s">
        <v>6</v>
      </c>
      <c r="B7">
        <v>1</v>
      </c>
      <c r="C7">
        <v>1</v>
      </c>
      <c r="D7">
        <v>1</v>
      </c>
      <c r="E7">
        <v>1</v>
      </c>
      <c r="F7">
        <v>1</v>
      </c>
      <c r="G7">
        <v>1</v>
      </c>
      <c r="H7">
        <v>1</v>
      </c>
      <c r="K7">
        <v>1</v>
      </c>
      <c r="L7">
        <v>1</v>
      </c>
      <c r="M7">
        <v>1</v>
      </c>
      <c r="O7">
        <v>1</v>
      </c>
      <c r="P7">
        <v>1</v>
      </c>
      <c r="R7">
        <v>1</v>
      </c>
      <c r="V7">
        <v>1</v>
      </c>
      <c r="Y7">
        <v>1</v>
      </c>
      <c r="Z7">
        <v>1</v>
      </c>
      <c r="AA7">
        <v>1</v>
      </c>
      <c r="AB7">
        <v>1</v>
      </c>
      <c r="AC7">
        <v>1</v>
      </c>
      <c r="AE7">
        <v>1</v>
      </c>
      <c r="AF7">
        <v>1</v>
      </c>
      <c r="AH7">
        <v>1</v>
      </c>
      <c r="AL7">
        <v>1</v>
      </c>
      <c r="AP7">
        <v>1</v>
      </c>
      <c r="AQ7">
        <v>1</v>
      </c>
      <c r="AS7">
        <v>1</v>
      </c>
      <c r="AT7">
        <v>1</v>
      </c>
      <c r="AU7">
        <v>1</v>
      </c>
      <c r="AV7">
        <v>1</v>
      </c>
      <c r="AW7">
        <v>1</v>
      </c>
      <c r="AZ7">
        <v>1</v>
      </c>
      <c r="BB7">
        <v>1</v>
      </c>
      <c r="BC7">
        <v>1</v>
      </c>
      <c r="BD7">
        <v>1</v>
      </c>
      <c r="BE7">
        <v>1</v>
      </c>
      <c r="BF7">
        <f t="shared" si="0"/>
        <v>35</v>
      </c>
      <c r="BG7" s="3">
        <f>BF7/BG1</f>
        <v>0.625</v>
      </c>
    </row>
    <row r="8" spans="1:59">
      <c r="A8" s="26" t="s">
        <v>1</v>
      </c>
      <c r="B8">
        <v>1</v>
      </c>
      <c r="C8">
        <v>1</v>
      </c>
      <c r="F8">
        <v>1</v>
      </c>
      <c r="H8">
        <v>1</v>
      </c>
      <c r="I8">
        <v>1</v>
      </c>
      <c r="J8">
        <v>1</v>
      </c>
      <c r="M8">
        <v>1</v>
      </c>
      <c r="P8">
        <v>1</v>
      </c>
      <c r="Q8">
        <v>1</v>
      </c>
      <c r="R8">
        <v>1</v>
      </c>
      <c r="S8">
        <v>1</v>
      </c>
      <c r="T8">
        <v>1</v>
      </c>
      <c r="V8">
        <v>1</v>
      </c>
      <c r="X8">
        <v>1</v>
      </c>
      <c r="Y8">
        <v>1</v>
      </c>
      <c r="Z8">
        <v>1</v>
      </c>
      <c r="AA8">
        <v>1</v>
      </c>
      <c r="AC8">
        <v>1</v>
      </c>
      <c r="AE8">
        <v>1</v>
      </c>
      <c r="AF8">
        <v>1</v>
      </c>
      <c r="AG8">
        <v>1</v>
      </c>
      <c r="AJ8">
        <v>1</v>
      </c>
      <c r="AM8">
        <v>1</v>
      </c>
      <c r="AQ8">
        <v>1</v>
      </c>
      <c r="AS8">
        <v>1</v>
      </c>
      <c r="AT8">
        <v>1</v>
      </c>
      <c r="AV8">
        <v>1</v>
      </c>
      <c r="AX8">
        <v>1</v>
      </c>
      <c r="AY8">
        <v>1</v>
      </c>
      <c r="AZ8">
        <v>1</v>
      </c>
      <c r="BA8">
        <v>1</v>
      </c>
      <c r="BB8">
        <v>1</v>
      </c>
      <c r="BC8">
        <v>1</v>
      </c>
      <c r="BD8">
        <v>1</v>
      </c>
      <c r="BE8">
        <v>1</v>
      </c>
      <c r="BF8">
        <f t="shared" si="0"/>
        <v>35</v>
      </c>
      <c r="BG8" s="3">
        <f>BF8/BG1</f>
        <v>0.625</v>
      </c>
    </row>
    <row r="9" spans="1:59">
      <c r="A9" s="26" t="s">
        <v>9</v>
      </c>
      <c r="B9">
        <v>1</v>
      </c>
      <c r="H9">
        <v>1</v>
      </c>
      <c r="I9">
        <v>1</v>
      </c>
      <c r="J9">
        <v>1</v>
      </c>
      <c r="M9">
        <v>1</v>
      </c>
      <c r="O9">
        <v>1</v>
      </c>
      <c r="P9">
        <v>1</v>
      </c>
      <c r="Q9">
        <v>1</v>
      </c>
      <c r="S9">
        <v>1</v>
      </c>
      <c r="T9">
        <v>1</v>
      </c>
      <c r="AE9">
        <v>1</v>
      </c>
      <c r="AG9">
        <v>1</v>
      </c>
      <c r="AJ9">
        <v>1</v>
      </c>
      <c r="AM9">
        <v>1</v>
      </c>
      <c r="AP9">
        <v>1</v>
      </c>
      <c r="AU9">
        <v>1</v>
      </c>
      <c r="AV9">
        <v>1</v>
      </c>
      <c r="AX9">
        <v>1</v>
      </c>
      <c r="AZ9">
        <v>1</v>
      </c>
      <c r="BA9">
        <v>1</v>
      </c>
      <c r="BD9">
        <v>1</v>
      </c>
      <c r="BF9">
        <f t="shared" si="0"/>
        <v>21</v>
      </c>
      <c r="BG9" s="3">
        <f>BF9/BG1</f>
        <v>0.375</v>
      </c>
    </row>
    <row r="10" spans="1:59">
      <c r="A10" s="26" t="s">
        <v>13</v>
      </c>
      <c r="B10">
        <v>1</v>
      </c>
      <c r="C10">
        <v>1</v>
      </c>
      <c r="D10">
        <v>1</v>
      </c>
      <c r="E10">
        <v>1</v>
      </c>
      <c r="F10">
        <v>1</v>
      </c>
      <c r="H10">
        <v>1</v>
      </c>
      <c r="I10">
        <v>1</v>
      </c>
      <c r="L10">
        <v>1</v>
      </c>
      <c r="P10">
        <v>1</v>
      </c>
      <c r="Q10">
        <v>1</v>
      </c>
      <c r="R10">
        <v>1</v>
      </c>
      <c r="V10">
        <v>1</v>
      </c>
      <c r="W10">
        <v>1</v>
      </c>
      <c r="Z10">
        <v>1</v>
      </c>
      <c r="AA10">
        <v>1</v>
      </c>
      <c r="AB10">
        <v>1</v>
      </c>
      <c r="AC10">
        <v>1</v>
      </c>
      <c r="AD10">
        <v>1</v>
      </c>
      <c r="AE10">
        <v>1</v>
      </c>
      <c r="AF10">
        <v>1</v>
      </c>
      <c r="AG10">
        <v>1</v>
      </c>
      <c r="AH10">
        <v>1</v>
      </c>
      <c r="AI10">
        <v>1</v>
      </c>
      <c r="AK10">
        <v>1</v>
      </c>
      <c r="AL10">
        <v>1</v>
      </c>
      <c r="AN10">
        <v>1</v>
      </c>
      <c r="AO10">
        <v>1</v>
      </c>
      <c r="AP10">
        <v>1</v>
      </c>
      <c r="AQ10">
        <v>1</v>
      </c>
      <c r="AS10">
        <v>1</v>
      </c>
      <c r="AT10">
        <v>1</v>
      </c>
      <c r="AU10">
        <v>1</v>
      </c>
      <c r="AW10">
        <v>1</v>
      </c>
      <c r="BB10">
        <v>1</v>
      </c>
      <c r="BC10">
        <v>1</v>
      </c>
      <c r="BD10">
        <v>1</v>
      </c>
      <c r="BE10">
        <v>1</v>
      </c>
      <c r="BF10">
        <f t="shared" si="0"/>
        <v>37</v>
      </c>
      <c r="BG10" s="3">
        <f>BF10/BG1</f>
        <v>0.6607142857142857</v>
      </c>
    </row>
    <row r="11" spans="1:59">
      <c r="A11" s="26" t="s">
        <v>4</v>
      </c>
      <c r="B11">
        <v>1</v>
      </c>
      <c r="C11">
        <v>1</v>
      </c>
      <c r="F11">
        <v>1</v>
      </c>
      <c r="I11">
        <v>1</v>
      </c>
      <c r="K11">
        <v>1</v>
      </c>
      <c r="L11">
        <v>1</v>
      </c>
      <c r="P11">
        <v>1</v>
      </c>
      <c r="Q11">
        <v>1</v>
      </c>
      <c r="R11">
        <v>1</v>
      </c>
      <c r="S11">
        <v>1</v>
      </c>
      <c r="V11">
        <v>1</v>
      </c>
      <c r="W11">
        <v>1</v>
      </c>
      <c r="Z11">
        <v>1</v>
      </c>
      <c r="AA11">
        <v>1</v>
      </c>
      <c r="AB11">
        <v>1</v>
      </c>
      <c r="AC11">
        <v>1</v>
      </c>
      <c r="AD11">
        <v>1</v>
      </c>
      <c r="AE11">
        <v>1</v>
      </c>
      <c r="AF11">
        <v>1</v>
      </c>
      <c r="AH11">
        <v>1</v>
      </c>
      <c r="AI11">
        <v>1</v>
      </c>
      <c r="AK11">
        <v>1</v>
      </c>
      <c r="AM11">
        <v>1</v>
      </c>
      <c r="AP11">
        <v>1</v>
      </c>
      <c r="AQ11">
        <v>1</v>
      </c>
      <c r="AS11">
        <v>1</v>
      </c>
      <c r="AU11">
        <v>1</v>
      </c>
      <c r="AY11">
        <v>1</v>
      </c>
      <c r="AZ11">
        <v>1</v>
      </c>
      <c r="BB11">
        <v>1</v>
      </c>
      <c r="BC11">
        <v>1</v>
      </c>
      <c r="BD11">
        <v>1</v>
      </c>
      <c r="BE11">
        <v>1</v>
      </c>
      <c r="BF11">
        <f t="shared" si="0"/>
        <v>33</v>
      </c>
      <c r="BG11" s="3">
        <f>BF11/BG1</f>
        <v>0.5892857142857143</v>
      </c>
    </row>
    <row r="12" spans="1:59">
      <c r="A12" s="26" t="s">
        <v>8</v>
      </c>
      <c r="B12">
        <v>1</v>
      </c>
      <c r="C12">
        <v>1</v>
      </c>
      <c r="D12">
        <v>1</v>
      </c>
      <c r="E12">
        <v>1</v>
      </c>
      <c r="F12">
        <v>1</v>
      </c>
      <c r="G12">
        <v>1</v>
      </c>
      <c r="K12">
        <v>1</v>
      </c>
      <c r="L12">
        <v>1</v>
      </c>
      <c r="M12">
        <v>1</v>
      </c>
      <c r="O12">
        <v>1</v>
      </c>
      <c r="P12">
        <v>1</v>
      </c>
      <c r="Q12">
        <v>1</v>
      </c>
      <c r="R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>
        <v>1</v>
      </c>
      <c r="AE12">
        <v>1</v>
      </c>
      <c r="AF12">
        <v>1</v>
      </c>
      <c r="AH12">
        <v>1</v>
      </c>
      <c r="AI12">
        <v>1</v>
      </c>
      <c r="AL12">
        <v>1</v>
      </c>
      <c r="AM12">
        <v>1</v>
      </c>
      <c r="AN12">
        <v>1</v>
      </c>
      <c r="AO12">
        <v>1</v>
      </c>
      <c r="AP12">
        <v>1</v>
      </c>
      <c r="AQ12">
        <v>1</v>
      </c>
      <c r="AS12">
        <v>1</v>
      </c>
      <c r="AT12">
        <v>1</v>
      </c>
      <c r="AU12">
        <v>1</v>
      </c>
      <c r="AW12">
        <v>1</v>
      </c>
      <c r="AY12">
        <v>1</v>
      </c>
      <c r="BB12">
        <v>1</v>
      </c>
      <c r="BC12">
        <v>1</v>
      </c>
      <c r="BD12">
        <v>1</v>
      </c>
      <c r="BE12">
        <v>1</v>
      </c>
      <c r="BF12">
        <f t="shared" si="0"/>
        <v>43</v>
      </c>
      <c r="BG12" s="3">
        <f>BF12/BG1</f>
        <v>0.7678571428571429</v>
      </c>
    </row>
    <row r="13" spans="1:59">
      <c r="A13" s="26" t="s">
        <v>5</v>
      </c>
      <c r="B13">
        <v>1</v>
      </c>
      <c r="C13">
        <v>1</v>
      </c>
      <c r="D13">
        <v>1</v>
      </c>
      <c r="E13">
        <v>1</v>
      </c>
      <c r="F13">
        <v>1</v>
      </c>
      <c r="I13">
        <v>1</v>
      </c>
      <c r="L13">
        <v>1</v>
      </c>
      <c r="M13">
        <v>1</v>
      </c>
      <c r="P13">
        <v>1</v>
      </c>
      <c r="Q13">
        <v>1</v>
      </c>
      <c r="R13">
        <v>1</v>
      </c>
      <c r="V13">
        <v>1</v>
      </c>
      <c r="X13">
        <v>1</v>
      </c>
      <c r="Z13">
        <v>1</v>
      </c>
      <c r="AA13">
        <v>1</v>
      </c>
      <c r="AC13">
        <v>1</v>
      </c>
      <c r="AD13">
        <v>1</v>
      </c>
      <c r="AE13">
        <v>1</v>
      </c>
      <c r="AF13">
        <v>1</v>
      </c>
      <c r="AK13">
        <v>1</v>
      </c>
      <c r="AL13">
        <v>1</v>
      </c>
      <c r="AN13">
        <v>1</v>
      </c>
      <c r="AO13">
        <v>1</v>
      </c>
      <c r="AQ13">
        <v>1</v>
      </c>
      <c r="AS13">
        <v>1</v>
      </c>
      <c r="AT13">
        <v>1</v>
      </c>
      <c r="AY13">
        <v>1</v>
      </c>
      <c r="BB13">
        <v>1</v>
      </c>
      <c r="BC13">
        <v>1</v>
      </c>
      <c r="BD13">
        <v>1</v>
      </c>
      <c r="BE13">
        <v>1</v>
      </c>
      <c r="BF13">
        <f t="shared" si="0"/>
        <v>31</v>
      </c>
      <c r="BG13" s="3">
        <f>BF13/BG1</f>
        <v>0.5535714285714286</v>
      </c>
    </row>
    <row r="14" spans="1:59">
      <c r="A14" s="26" t="s">
        <v>0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0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>
        <v>1</v>
      </c>
      <c r="AE14">
        <v>1</v>
      </c>
      <c r="AF14">
        <v>1</v>
      </c>
      <c r="AG14">
        <v>1</v>
      </c>
      <c r="AH14">
        <v>1</v>
      </c>
      <c r="AI14">
        <v>1</v>
      </c>
      <c r="AJ14">
        <v>1</v>
      </c>
      <c r="AK14">
        <v>1</v>
      </c>
      <c r="AL14">
        <v>1</v>
      </c>
      <c r="AM14">
        <v>1</v>
      </c>
      <c r="AN14">
        <v>1</v>
      </c>
      <c r="AO14">
        <v>1</v>
      </c>
      <c r="AP14">
        <v>1</v>
      </c>
      <c r="AQ14">
        <v>1</v>
      </c>
      <c r="AR14">
        <v>0</v>
      </c>
      <c r="AS14">
        <v>1</v>
      </c>
      <c r="AT14">
        <v>1</v>
      </c>
      <c r="AU14">
        <v>1</v>
      </c>
      <c r="AV14">
        <v>1</v>
      </c>
      <c r="AW14">
        <v>1</v>
      </c>
      <c r="AX14">
        <v>1</v>
      </c>
      <c r="AY14">
        <v>1</v>
      </c>
      <c r="AZ14">
        <v>1</v>
      </c>
      <c r="BA14">
        <v>1</v>
      </c>
      <c r="BB14">
        <v>1</v>
      </c>
      <c r="BC14">
        <v>1</v>
      </c>
      <c r="BD14">
        <v>1</v>
      </c>
      <c r="BE14">
        <v>1</v>
      </c>
      <c r="BF14">
        <f t="shared" si="0"/>
        <v>54</v>
      </c>
      <c r="BG14" s="3">
        <f>BF14/BG1</f>
        <v>0.9642857142857143</v>
      </c>
    </row>
    <row r="15" spans="1:59">
      <c r="A15" s="26" t="s">
        <v>7</v>
      </c>
      <c r="B15">
        <v>1</v>
      </c>
      <c r="G15">
        <v>1</v>
      </c>
      <c r="K15">
        <v>1</v>
      </c>
      <c r="M15">
        <v>1</v>
      </c>
      <c r="Q15">
        <v>1</v>
      </c>
      <c r="S15">
        <v>1</v>
      </c>
      <c r="AC15">
        <v>1</v>
      </c>
      <c r="AD15">
        <v>1</v>
      </c>
      <c r="AF15">
        <v>1</v>
      </c>
      <c r="AI15">
        <v>1</v>
      </c>
      <c r="AO15">
        <v>1</v>
      </c>
      <c r="AQ15">
        <v>1</v>
      </c>
      <c r="AS15">
        <v>1</v>
      </c>
      <c r="AZ15">
        <v>1</v>
      </c>
      <c r="BB15">
        <v>1</v>
      </c>
      <c r="BC15">
        <v>1</v>
      </c>
      <c r="BE15">
        <v>1</v>
      </c>
      <c r="BF15">
        <f t="shared" si="0"/>
        <v>17</v>
      </c>
      <c r="BG15" s="3">
        <f>BF15/BG1</f>
        <v>0.30357142857142855</v>
      </c>
    </row>
    <row r="16" spans="1:59">
      <c r="A16" s="26" t="s">
        <v>10</v>
      </c>
      <c r="B16">
        <v>1</v>
      </c>
      <c r="C16">
        <v>1</v>
      </c>
      <c r="D16">
        <v>1</v>
      </c>
      <c r="F16">
        <v>1</v>
      </c>
      <c r="G16">
        <v>1</v>
      </c>
      <c r="H16">
        <v>1</v>
      </c>
      <c r="I16">
        <v>1</v>
      </c>
      <c r="J16">
        <v>1</v>
      </c>
      <c r="L16">
        <v>1</v>
      </c>
      <c r="P16">
        <v>1</v>
      </c>
      <c r="Q16">
        <v>1</v>
      </c>
      <c r="R16">
        <v>1</v>
      </c>
      <c r="U16">
        <v>1</v>
      </c>
      <c r="W16">
        <v>1</v>
      </c>
      <c r="X16">
        <v>1</v>
      </c>
      <c r="AA16">
        <v>1</v>
      </c>
      <c r="AB16">
        <v>1</v>
      </c>
      <c r="AC16">
        <v>1</v>
      </c>
      <c r="AF16">
        <v>1</v>
      </c>
      <c r="AG16">
        <v>1</v>
      </c>
      <c r="AH16">
        <v>1</v>
      </c>
      <c r="AI16">
        <v>1</v>
      </c>
      <c r="AK16">
        <v>1</v>
      </c>
      <c r="AN16">
        <v>1</v>
      </c>
      <c r="AO16">
        <v>1</v>
      </c>
      <c r="AS16">
        <v>1</v>
      </c>
      <c r="AT16">
        <v>1</v>
      </c>
      <c r="AU16">
        <v>1</v>
      </c>
      <c r="AW16">
        <v>1</v>
      </c>
      <c r="AY16">
        <v>1</v>
      </c>
      <c r="BC16">
        <v>1</v>
      </c>
      <c r="BD16">
        <v>1</v>
      </c>
      <c r="BF16">
        <f t="shared" si="0"/>
        <v>32</v>
      </c>
      <c r="BG16" s="3">
        <f>BF16/BG1</f>
        <v>0.5714285714285714</v>
      </c>
    </row>
    <row r="17" spans="1:59">
      <c r="A17" s="26" t="s">
        <v>12</v>
      </c>
      <c r="D17">
        <v>1</v>
      </c>
      <c r="F17">
        <v>1</v>
      </c>
      <c r="G17">
        <v>1</v>
      </c>
      <c r="H17">
        <v>1</v>
      </c>
      <c r="M17">
        <v>1</v>
      </c>
      <c r="P17">
        <v>1</v>
      </c>
      <c r="Q17">
        <v>1</v>
      </c>
      <c r="R17">
        <v>1</v>
      </c>
      <c r="Y17">
        <v>1</v>
      </c>
      <c r="Z17">
        <v>1</v>
      </c>
      <c r="AA17">
        <v>1</v>
      </c>
      <c r="AB17">
        <v>1</v>
      </c>
      <c r="AC17">
        <v>1</v>
      </c>
      <c r="AF17">
        <v>1</v>
      </c>
      <c r="AH17">
        <v>1</v>
      </c>
      <c r="AI17">
        <v>1</v>
      </c>
      <c r="AQ17">
        <v>1</v>
      </c>
      <c r="AS17">
        <v>1</v>
      </c>
      <c r="AT17">
        <v>1</v>
      </c>
      <c r="AY17">
        <v>1</v>
      </c>
      <c r="BB17">
        <v>1</v>
      </c>
      <c r="BE17">
        <v>1</v>
      </c>
      <c r="BF17">
        <f t="shared" si="0"/>
        <v>22</v>
      </c>
      <c r="BG17" s="3">
        <f>BF17/BG1</f>
        <v>0.39285714285714285</v>
      </c>
    </row>
    <row r="18" spans="1:59">
      <c r="A18" s="26" t="s">
        <v>16</v>
      </c>
      <c r="B18">
        <v>1</v>
      </c>
      <c r="C18">
        <v>1</v>
      </c>
      <c r="D18">
        <v>1</v>
      </c>
      <c r="E18">
        <v>1</v>
      </c>
      <c r="F18">
        <v>1</v>
      </c>
      <c r="G18">
        <v>1</v>
      </c>
      <c r="H18">
        <v>1</v>
      </c>
      <c r="J18">
        <v>1</v>
      </c>
      <c r="K18">
        <v>1</v>
      </c>
      <c r="L18">
        <v>1</v>
      </c>
      <c r="M18">
        <v>1</v>
      </c>
      <c r="O18">
        <v>1</v>
      </c>
      <c r="P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1</v>
      </c>
      <c r="AG18">
        <v>1</v>
      </c>
      <c r="AI18">
        <v>1</v>
      </c>
      <c r="AJ18">
        <v>1</v>
      </c>
      <c r="AK18">
        <v>1</v>
      </c>
      <c r="AL18">
        <v>1</v>
      </c>
      <c r="AM18">
        <v>1</v>
      </c>
      <c r="AN18">
        <v>1</v>
      </c>
      <c r="AO18">
        <v>1</v>
      </c>
      <c r="AS18">
        <v>1</v>
      </c>
      <c r="AU18">
        <v>1</v>
      </c>
      <c r="AV18">
        <v>1</v>
      </c>
      <c r="AW18">
        <v>1</v>
      </c>
      <c r="AX18">
        <v>1</v>
      </c>
      <c r="AY18">
        <v>1</v>
      </c>
      <c r="AZ18">
        <v>1</v>
      </c>
      <c r="BA18">
        <v>1</v>
      </c>
      <c r="BC18">
        <v>1</v>
      </c>
      <c r="BE18">
        <v>1</v>
      </c>
      <c r="BF18">
        <f t="shared" si="0"/>
        <v>45</v>
      </c>
      <c r="BG18" s="3">
        <f>BF18/BG1</f>
        <v>0.8035714285714286</v>
      </c>
    </row>
    <row r="19" spans="1:59">
      <c r="A19" s="26" t="s">
        <v>2</v>
      </c>
      <c r="E19">
        <v>1</v>
      </c>
      <c r="G19">
        <v>1</v>
      </c>
      <c r="I19">
        <v>1</v>
      </c>
      <c r="K19">
        <v>1</v>
      </c>
      <c r="M19">
        <v>1</v>
      </c>
      <c r="P19">
        <v>1</v>
      </c>
      <c r="Q19">
        <v>1</v>
      </c>
      <c r="R19">
        <v>1</v>
      </c>
      <c r="U19">
        <v>1</v>
      </c>
      <c r="V19">
        <v>1</v>
      </c>
      <c r="Y19">
        <v>1</v>
      </c>
      <c r="Z19">
        <v>1</v>
      </c>
      <c r="AA19">
        <v>1</v>
      </c>
      <c r="AC19">
        <v>1</v>
      </c>
      <c r="AD19">
        <v>1</v>
      </c>
      <c r="AF19">
        <v>1</v>
      </c>
      <c r="AS19">
        <v>1</v>
      </c>
      <c r="AW19">
        <v>1</v>
      </c>
      <c r="AY19">
        <v>1</v>
      </c>
      <c r="BC19">
        <v>1</v>
      </c>
      <c r="BF19">
        <f t="shared" si="0"/>
        <v>20</v>
      </c>
      <c r="BG19" s="3">
        <f>BF19/BG1</f>
        <v>0.35714285714285715</v>
      </c>
    </row>
    <row r="20" spans="1:59">
      <c r="B20">
        <f>SUM(B2:B19)</f>
        <v>15</v>
      </c>
      <c r="C20">
        <f t="shared" ref="C20:E20" si="1">SUM(C2:C19)</f>
        <v>13</v>
      </c>
      <c r="D20">
        <f t="shared" si="1"/>
        <v>10</v>
      </c>
      <c r="E20">
        <f t="shared" si="1"/>
        <v>9</v>
      </c>
      <c r="F20">
        <f>SUM(F2:F19)</f>
        <v>12</v>
      </c>
      <c r="G20">
        <f t="shared" ref="G20" si="2">SUM(G2:G19)</f>
        <v>11</v>
      </c>
      <c r="H20">
        <f t="shared" ref="H20" si="3">SUM(H2:H19)</f>
        <v>9</v>
      </c>
      <c r="I20">
        <f t="shared" ref="I20" si="4">SUM(I2:I19)</f>
        <v>9</v>
      </c>
      <c r="J20">
        <f t="shared" ref="J20:L20" si="5">SUM(J2:J19)</f>
        <v>6</v>
      </c>
      <c r="K20">
        <f t="shared" si="5"/>
        <v>10</v>
      </c>
      <c r="L20">
        <f t="shared" si="5"/>
        <v>11</v>
      </c>
      <c r="M20">
        <f t="shared" ref="M20" si="6">SUM(M2:M19)</f>
        <v>13</v>
      </c>
      <c r="N20">
        <f t="shared" ref="N20" si="7">SUM(N2:N19)</f>
        <v>0</v>
      </c>
      <c r="O20">
        <f t="shared" ref="O20:Q20" si="8">SUM(O2:O19)</f>
        <v>5</v>
      </c>
      <c r="P20">
        <f t="shared" si="8"/>
        <v>16</v>
      </c>
      <c r="Q20">
        <f t="shared" si="8"/>
        <v>13</v>
      </c>
      <c r="R20">
        <f t="shared" ref="R20" si="9">SUM(R2:R19)</f>
        <v>13</v>
      </c>
      <c r="S20">
        <f t="shared" ref="S20" si="10">SUM(S2:S19)</f>
        <v>8</v>
      </c>
      <c r="T20">
        <f t="shared" ref="T20:V20" si="11">SUM(T2:T19)</f>
        <v>7</v>
      </c>
      <c r="U20">
        <f t="shared" si="11"/>
        <v>8</v>
      </c>
      <c r="V20">
        <f t="shared" si="11"/>
        <v>12</v>
      </c>
      <c r="W20">
        <f t="shared" ref="W20" si="12">SUM(W2:W19)</f>
        <v>10</v>
      </c>
      <c r="X20">
        <f t="shared" ref="X20" si="13">SUM(X2:X19)</f>
        <v>10</v>
      </c>
      <c r="Y20">
        <f t="shared" ref="Y20:AA20" si="14">SUM(Y2:Y19)</f>
        <v>11</v>
      </c>
      <c r="Z20">
        <f t="shared" si="14"/>
        <v>13</v>
      </c>
      <c r="AA20">
        <f t="shared" si="14"/>
        <v>13</v>
      </c>
      <c r="AB20">
        <f t="shared" ref="AB20" si="15">SUM(AB2:AB19)</f>
        <v>11</v>
      </c>
      <c r="AC20">
        <f t="shared" ref="AC20" si="16">SUM(AC2:AC19)</f>
        <v>13</v>
      </c>
      <c r="AD20">
        <f t="shared" ref="AD20:AF20" si="17">SUM(AD2:AD19)</f>
        <v>11</v>
      </c>
      <c r="AE20">
        <f t="shared" si="17"/>
        <v>10</v>
      </c>
      <c r="AF20">
        <f t="shared" si="17"/>
        <v>13</v>
      </c>
      <c r="AG20">
        <f t="shared" ref="AG20" si="18">SUM(AG2:AG19)</f>
        <v>7</v>
      </c>
      <c r="AH20">
        <f t="shared" ref="AH20" si="19">SUM(AH2:AH19)</f>
        <v>9</v>
      </c>
      <c r="AI20">
        <f t="shared" ref="AI20:AK20" si="20">SUM(AI2:AI19)</f>
        <v>12</v>
      </c>
      <c r="AJ20">
        <f t="shared" si="20"/>
        <v>5</v>
      </c>
      <c r="AK20">
        <f t="shared" si="20"/>
        <v>9</v>
      </c>
      <c r="AL20">
        <f t="shared" ref="AL20" si="21">SUM(AL2:AL19)</f>
        <v>10</v>
      </c>
      <c r="AM20">
        <f t="shared" ref="AM20" si="22">SUM(AM2:AM19)</f>
        <v>8</v>
      </c>
      <c r="AN20">
        <f t="shared" ref="AN20:AP20" si="23">SUM(AN2:AN19)</f>
        <v>9</v>
      </c>
      <c r="AO20">
        <f t="shared" si="23"/>
        <v>9</v>
      </c>
      <c r="AP20">
        <f t="shared" si="23"/>
        <v>8</v>
      </c>
      <c r="AQ20">
        <f t="shared" ref="AQ20" si="24">SUM(AQ2:AQ19)</f>
        <v>12</v>
      </c>
      <c r="AR20">
        <f t="shared" ref="AR20" si="25">SUM(AR2:AR19)</f>
        <v>0</v>
      </c>
      <c r="AS20">
        <f t="shared" ref="AS20:AU20" si="26">SUM(AS2:AS19)</f>
        <v>15</v>
      </c>
      <c r="AT20">
        <f t="shared" si="26"/>
        <v>10</v>
      </c>
      <c r="AU20">
        <f t="shared" si="26"/>
        <v>11</v>
      </c>
      <c r="AV20">
        <f t="shared" ref="AV20" si="27">SUM(AV2:AV19)</f>
        <v>6</v>
      </c>
      <c r="AW20">
        <f t="shared" ref="AW20" si="28">SUM(AW2:AW19)</f>
        <v>10</v>
      </c>
      <c r="AX20">
        <f t="shared" ref="AX20:AZ20" si="29">SUM(AX2:AX19)</f>
        <v>6</v>
      </c>
      <c r="AY20">
        <f t="shared" si="29"/>
        <v>11</v>
      </c>
      <c r="AZ20">
        <f t="shared" si="29"/>
        <v>8</v>
      </c>
      <c r="BA20">
        <f t="shared" ref="BA20" si="30">SUM(BA2:BA19)</f>
        <v>6</v>
      </c>
      <c r="BB20">
        <f t="shared" ref="BB20" si="31">SUM(BB2:BB19)</f>
        <v>12</v>
      </c>
      <c r="BC20">
        <f t="shared" ref="BC20:BE20" si="32">SUM(BC2:BC19)</f>
        <v>14</v>
      </c>
      <c r="BD20">
        <f t="shared" si="32"/>
        <v>11</v>
      </c>
      <c r="BE20">
        <f t="shared" si="32"/>
        <v>13</v>
      </c>
      <c r="BF20" s="22">
        <f>AVERAGE(B20:BE20)</f>
        <v>9.9285714285714288</v>
      </c>
      <c r="BG20" s="28"/>
    </row>
    <row r="21" spans="1:59">
      <c r="BF21" s="21">
        <f>STDEV(B20:BE20)</f>
        <v>3.2184532866645044</v>
      </c>
    </row>
    <row r="22" spans="1:59">
      <c r="BF22" s="21">
        <f>CONFIDENCE(0.05, BF21, BG1)</f>
        <v>0.84294897631257992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zoomScale="150" zoomScaleNormal="150" zoomScalePageLayoutView="150" workbookViewId="0">
      <pane xSplit="1" topLeftCell="AE1" activePane="topRight" state="frozen"/>
      <selection pane="topRight" activeCell="AH22" sqref="AH22"/>
    </sheetView>
  </sheetViews>
  <sheetFormatPr baseColWidth="10" defaultRowHeight="15" x14ac:dyDescent="0"/>
  <cols>
    <col min="1" max="1" width="7.83203125" bestFit="1" customWidth="1"/>
    <col min="2" max="2" width="10.6640625" bestFit="1" customWidth="1"/>
    <col min="3" max="3" width="6.1640625" bestFit="1" customWidth="1"/>
    <col min="4" max="4" width="7.33203125" bestFit="1" customWidth="1"/>
    <col min="5" max="5" width="7.5" bestFit="1" customWidth="1"/>
    <col min="6" max="6" width="7.33203125" customWidth="1"/>
    <col min="7" max="7" width="8.5" bestFit="1" customWidth="1"/>
    <col min="8" max="8" width="7.6640625" bestFit="1" customWidth="1"/>
    <col min="9" max="9" width="7" bestFit="1" customWidth="1"/>
    <col min="10" max="10" width="9" bestFit="1" customWidth="1"/>
    <col min="11" max="11" width="7.1640625" bestFit="1" customWidth="1"/>
    <col min="12" max="12" width="5" bestFit="1" customWidth="1"/>
    <col min="13" max="13" width="10.5" bestFit="1" customWidth="1"/>
    <col min="14" max="14" width="8.5" bestFit="1" customWidth="1"/>
    <col min="15" max="15" width="10.1640625" bestFit="1" customWidth="1"/>
    <col min="16" max="16" width="7.83203125" bestFit="1" customWidth="1"/>
    <col min="17" max="17" width="8.83203125" bestFit="1" customWidth="1"/>
    <col min="18" max="18" width="7.5" bestFit="1" customWidth="1"/>
    <col min="19" max="19" width="9.1640625" bestFit="1" customWidth="1"/>
    <col min="20" max="20" width="7.1640625" bestFit="1" customWidth="1"/>
    <col min="21" max="21" width="8.83203125" bestFit="1" customWidth="1"/>
    <col min="22" max="22" width="6.83203125" bestFit="1" customWidth="1"/>
    <col min="23" max="23" width="10" bestFit="1" customWidth="1"/>
    <col min="24" max="24" width="8" bestFit="1" customWidth="1"/>
    <col min="25" max="25" width="9.1640625" bestFit="1" customWidth="1"/>
    <col min="26" max="26" width="9.83203125" bestFit="1" customWidth="1"/>
    <col min="27" max="27" width="9" bestFit="1" customWidth="1"/>
    <col min="28" max="29" width="9.5" bestFit="1" customWidth="1"/>
    <col min="30" max="30" width="8.33203125" bestFit="1" customWidth="1"/>
  </cols>
  <sheetData>
    <row r="1" spans="1:32">
      <c r="B1" t="s">
        <v>22</v>
      </c>
      <c r="C1" t="s">
        <v>133</v>
      </c>
      <c r="D1" t="s">
        <v>112</v>
      </c>
      <c r="E1" t="s">
        <v>113</v>
      </c>
      <c r="F1" t="s">
        <v>114</v>
      </c>
      <c r="G1" t="s">
        <v>115</v>
      </c>
      <c r="H1" t="s">
        <v>116</v>
      </c>
      <c r="I1" t="s">
        <v>117</v>
      </c>
      <c r="J1" t="s">
        <v>118</v>
      </c>
      <c r="K1" t="s">
        <v>96</v>
      </c>
      <c r="L1" t="s">
        <v>119</v>
      </c>
      <c r="M1" t="s">
        <v>120</v>
      </c>
      <c r="N1" t="s">
        <v>121</v>
      </c>
      <c r="O1" t="s">
        <v>122</v>
      </c>
      <c r="P1" t="s">
        <v>123</v>
      </c>
      <c r="Q1" t="s">
        <v>20</v>
      </c>
      <c r="R1" t="s">
        <v>86</v>
      </c>
      <c r="S1" t="s">
        <v>124</v>
      </c>
      <c r="T1" t="s">
        <v>125</v>
      </c>
      <c r="U1" t="s">
        <v>126</v>
      </c>
      <c r="V1" t="s">
        <v>127</v>
      </c>
      <c r="W1" t="s">
        <v>128</v>
      </c>
      <c r="X1" t="s">
        <v>129</v>
      </c>
      <c r="Y1" t="s">
        <v>130</v>
      </c>
      <c r="Z1" t="s">
        <v>131</v>
      </c>
      <c r="AA1" t="s">
        <v>18</v>
      </c>
      <c r="AB1" t="s">
        <v>55</v>
      </c>
      <c r="AC1" t="s">
        <v>56</v>
      </c>
      <c r="AD1" t="s">
        <v>132</v>
      </c>
    </row>
    <row r="2" spans="1:32">
      <c r="A2" s="1" t="s">
        <v>11</v>
      </c>
      <c r="D2">
        <v>1</v>
      </c>
      <c r="E2">
        <v>1</v>
      </c>
      <c r="F2">
        <v>1</v>
      </c>
      <c r="H2">
        <v>1</v>
      </c>
      <c r="I2">
        <v>1</v>
      </c>
      <c r="N2">
        <v>1</v>
      </c>
      <c r="P2">
        <v>1</v>
      </c>
      <c r="R2">
        <v>1</v>
      </c>
      <c r="S2">
        <v>1</v>
      </c>
      <c r="T2">
        <v>1</v>
      </c>
      <c r="Y2">
        <v>1</v>
      </c>
      <c r="Z2">
        <v>1</v>
      </c>
      <c r="AB2">
        <v>1</v>
      </c>
      <c r="AE2">
        <f>SUM(B2:AD2)</f>
        <v>13</v>
      </c>
      <c r="AF2" s="6">
        <f>AE2/29</f>
        <v>0.44827586206896552</v>
      </c>
    </row>
    <row r="3" spans="1:32">
      <c r="A3" s="1" t="s">
        <v>15</v>
      </c>
      <c r="B3">
        <v>1</v>
      </c>
      <c r="C3">
        <v>1</v>
      </c>
      <c r="D3">
        <v>1</v>
      </c>
      <c r="E3">
        <v>1</v>
      </c>
      <c r="F3">
        <v>1</v>
      </c>
      <c r="H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S3">
        <v>1</v>
      </c>
      <c r="T3">
        <v>1</v>
      </c>
      <c r="U3">
        <v>1</v>
      </c>
      <c r="Y3">
        <v>1</v>
      </c>
      <c r="AB3">
        <v>1</v>
      </c>
      <c r="AD3">
        <v>1</v>
      </c>
      <c r="AE3">
        <f>SUM(B3:AD3)</f>
        <v>19</v>
      </c>
      <c r="AF3" s="7">
        <f t="shared" ref="AF3:AF19" si="0">AE3/29</f>
        <v>0.65517241379310343</v>
      </c>
    </row>
    <row r="4" spans="1:32">
      <c r="A4" s="1" t="s">
        <v>14</v>
      </c>
      <c r="G4">
        <v>1</v>
      </c>
      <c r="N4">
        <v>1</v>
      </c>
      <c r="O4">
        <v>1</v>
      </c>
      <c r="R4">
        <v>1</v>
      </c>
      <c r="Y4">
        <v>1</v>
      </c>
      <c r="AA4">
        <v>1</v>
      </c>
      <c r="AE4">
        <f t="shared" ref="AE4:AE19" si="1">SUM(B4:AD4)</f>
        <v>6</v>
      </c>
      <c r="AF4" s="7">
        <f t="shared" si="0"/>
        <v>0.20689655172413793</v>
      </c>
    </row>
    <row r="5" spans="1:32">
      <c r="A5" s="1" t="s">
        <v>3</v>
      </c>
      <c r="G5">
        <v>1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V5">
        <v>1</v>
      </c>
      <c r="Y5">
        <v>1</v>
      </c>
      <c r="AD5">
        <v>1</v>
      </c>
      <c r="AE5">
        <f t="shared" si="1"/>
        <v>10</v>
      </c>
      <c r="AF5" s="7">
        <f t="shared" si="0"/>
        <v>0.34482758620689657</v>
      </c>
    </row>
    <row r="6" spans="1:32">
      <c r="A6" s="1" t="s">
        <v>17</v>
      </c>
      <c r="G6">
        <v>1</v>
      </c>
      <c r="K6">
        <v>1</v>
      </c>
      <c r="Q6">
        <v>1</v>
      </c>
      <c r="U6">
        <v>1</v>
      </c>
      <c r="W6">
        <v>1</v>
      </c>
      <c r="AC6">
        <v>1</v>
      </c>
      <c r="AE6">
        <f t="shared" si="1"/>
        <v>6</v>
      </c>
      <c r="AF6" s="7">
        <f t="shared" si="0"/>
        <v>0.20689655172413793</v>
      </c>
    </row>
    <row r="7" spans="1:32">
      <c r="A7" s="1" t="s">
        <v>6</v>
      </c>
      <c r="E7">
        <v>1</v>
      </c>
      <c r="G7">
        <v>1</v>
      </c>
      <c r="H7">
        <v>1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S7">
        <v>1</v>
      </c>
      <c r="Y7">
        <v>1</v>
      </c>
      <c r="AC7">
        <v>1</v>
      </c>
      <c r="AE7">
        <f t="shared" si="1"/>
        <v>12</v>
      </c>
      <c r="AF7" s="7">
        <f t="shared" si="0"/>
        <v>0.41379310344827586</v>
      </c>
    </row>
    <row r="8" spans="1:32">
      <c r="A8" s="1" t="s">
        <v>1</v>
      </c>
      <c r="F8">
        <v>1</v>
      </c>
      <c r="K8">
        <v>1</v>
      </c>
      <c r="L8">
        <v>1</v>
      </c>
      <c r="M8">
        <v>1</v>
      </c>
      <c r="N8">
        <v>1</v>
      </c>
      <c r="O8">
        <v>1</v>
      </c>
      <c r="R8">
        <v>1</v>
      </c>
      <c r="T8">
        <v>1</v>
      </c>
      <c r="U8">
        <v>1</v>
      </c>
      <c r="V8">
        <v>1</v>
      </c>
      <c r="AD8">
        <v>1</v>
      </c>
      <c r="AE8">
        <f t="shared" si="1"/>
        <v>11</v>
      </c>
      <c r="AF8" s="7">
        <f t="shared" si="0"/>
        <v>0.37931034482758619</v>
      </c>
    </row>
    <row r="9" spans="1:32">
      <c r="A9" s="1" t="s">
        <v>9</v>
      </c>
      <c r="D9">
        <v>1</v>
      </c>
      <c r="F9">
        <v>1</v>
      </c>
      <c r="G9">
        <v>1</v>
      </c>
      <c r="P9">
        <v>1</v>
      </c>
      <c r="Y9">
        <v>1</v>
      </c>
      <c r="AE9">
        <f t="shared" si="1"/>
        <v>5</v>
      </c>
      <c r="AF9" s="7">
        <f t="shared" si="0"/>
        <v>0.17241379310344829</v>
      </c>
    </row>
    <row r="10" spans="1:32">
      <c r="A10" s="1" t="s">
        <v>13</v>
      </c>
      <c r="F10">
        <v>1</v>
      </c>
      <c r="G10">
        <v>1</v>
      </c>
      <c r="H10">
        <v>1</v>
      </c>
      <c r="I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1</v>
      </c>
      <c r="U10">
        <v>1</v>
      </c>
      <c r="Y10">
        <v>1</v>
      </c>
      <c r="AD10">
        <v>1</v>
      </c>
      <c r="AE10">
        <f t="shared" si="1"/>
        <v>15</v>
      </c>
      <c r="AF10" s="7">
        <f t="shared" si="0"/>
        <v>0.51724137931034486</v>
      </c>
    </row>
    <row r="11" spans="1:32">
      <c r="A11" s="1" t="s">
        <v>4</v>
      </c>
      <c r="B11">
        <v>1</v>
      </c>
      <c r="C11">
        <v>1</v>
      </c>
      <c r="D11">
        <v>1</v>
      </c>
      <c r="E11">
        <v>1</v>
      </c>
      <c r="F11">
        <v>1</v>
      </c>
      <c r="I11">
        <v>1</v>
      </c>
      <c r="J11">
        <v>1</v>
      </c>
      <c r="K11">
        <v>1</v>
      </c>
      <c r="L11">
        <v>1</v>
      </c>
      <c r="M11">
        <v>1</v>
      </c>
      <c r="Q11">
        <v>1</v>
      </c>
      <c r="S11">
        <v>1</v>
      </c>
      <c r="T11">
        <v>1</v>
      </c>
      <c r="V11">
        <v>1</v>
      </c>
      <c r="W11">
        <v>1</v>
      </c>
      <c r="Z11">
        <v>1</v>
      </c>
      <c r="AA11">
        <v>1</v>
      </c>
      <c r="AB11">
        <v>1</v>
      </c>
      <c r="AC11">
        <v>1</v>
      </c>
      <c r="AE11">
        <f t="shared" si="1"/>
        <v>19</v>
      </c>
      <c r="AF11" s="7">
        <f t="shared" si="0"/>
        <v>0.65517241379310343</v>
      </c>
    </row>
    <row r="12" spans="1:32">
      <c r="A12" s="1" t="s">
        <v>8</v>
      </c>
      <c r="B12">
        <v>1</v>
      </c>
      <c r="C12">
        <v>1</v>
      </c>
      <c r="D12">
        <v>1</v>
      </c>
      <c r="E12">
        <v>1</v>
      </c>
      <c r="H12">
        <v>1</v>
      </c>
      <c r="J12">
        <v>1</v>
      </c>
      <c r="L12">
        <v>1</v>
      </c>
      <c r="M12">
        <v>1</v>
      </c>
      <c r="N12">
        <v>1</v>
      </c>
      <c r="O12">
        <v>1</v>
      </c>
      <c r="S12">
        <v>1</v>
      </c>
      <c r="T12">
        <v>1</v>
      </c>
      <c r="V12">
        <v>1</v>
      </c>
      <c r="Y12">
        <v>1</v>
      </c>
      <c r="AA12">
        <v>1</v>
      </c>
      <c r="AE12">
        <f t="shared" si="1"/>
        <v>15</v>
      </c>
      <c r="AF12" s="7">
        <f t="shared" si="0"/>
        <v>0.51724137931034486</v>
      </c>
    </row>
    <row r="13" spans="1:32">
      <c r="A13" s="1" t="s">
        <v>5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V13">
        <v>1</v>
      </c>
      <c r="W13">
        <v>1</v>
      </c>
      <c r="X13">
        <v>1</v>
      </c>
      <c r="Y13">
        <v>1</v>
      </c>
      <c r="AE13">
        <f t="shared" si="1"/>
        <v>10</v>
      </c>
      <c r="AF13" s="7">
        <f t="shared" si="0"/>
        <v>0.34482758620689657</v>
      </c>
    </row>
    <row r="14" spans="1:32">
      <c r="A14" s="1" t="s">
        <v>0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>
        <v>1</v>
      </c>
      <c r="AE14">
        <f t="shared" si="1"/>
        <v>29</v>
      </c>
      <c r="AF14" s="7">
        <f t="shared" si="0"/>
        <v>1</v>
      </c>
    </row>
    <row r="15" spans="1:32">
      <c r="A15" s="1" t="s">
        <v>7</v>
      </c>
      <c r="B15">
        <v>1</v>
      </c>
      <c r="C15">
        <v>1</v>
      </c>
      <c r="D15">
        <v>1</v>
      </c>
      <c r="E15">
        <v>1</v>
      </c>
      <c r="F15">
        <v>1</v>
      </c>
      <c r="G15">
        <v>1</v>
      </c>
      <c r="H15">
        <v>1</v>
      </c>
      <c r="I15">
        <v>1</v>
      </c>
      <c r="J15">
        <v>1</v>
      </c>
      <c r="K15">
        <v>1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>
        <v>1</v>
      </c>
      <c r="AE15">
        <f t="shared" si="1"/>
        <v>29</v>
      </c>
      <c r="AF15" s="7">
        <f t="shared" si="0"/>
        <v>1</v>
      </c>
    </row>
    <row r="16" spans="1:32">
      <c r="A16" s="1" t="s">
        <v>10</v>
      </c>
      <c r="D16">
        <v>1</v>
      </c>
      <c r="F16">
        <v>1</v>
      </c>
      <c r="I16">
        <v>1</v>
      </c>
      <c r="J16">
        <v>1</v>
      </c>
      <c r="K16">
        <v>1</v>
      </c>
      <c r="Q16">
        <v>1</v>
      </c>
      <c r="V16">
        <v>1</v>
      </c>
      <c r="Z16">
        <v>1</v>
      </c>
      <c r="AE16">
        <f t="shared" si="1"/>
        <v>8</v>
      </c>
      <c r="AF16" s="7">
        <f t="shared" si="0"/>
        <v>0.27586206896551724</v>
      </c>
    </row>
    <row r="17" spans="1:32">
      <c r="A17" s="1" t="s">
        <v>12</v>
      </c>
      <c r="C17">
        <v>1</v>
      </c>
      <c r="H17">
        <v>1</v>
      </c>
      <c r="L17">
        <v>1</v>
      </c>
      <c r="M17">
        <v>1</v>
      </c>
      <c r="N17">
        <v>1</v>
      </c>
      <c r="O17">
        <v>1</v>
      </c>
      <c r="S17">
        <v>1</v>
      </c>
      <c r="Y17">
        <v>1</v>
      </c>
      <c r="AE17">
        <f t="shared" si="1"/>
        <v>8</v>
      </c>
      <c r="AF17" s="7">
        <f t="shared" si="0"/>
        <v>0.27586206896551724</v>
      </c>
    </row>
    <row r="18" spans="1:32">
      <c r="A18" s="1" t="s">
        <v>16</v>
      </c>
      <c r="C18">
        <v>1</v>
      </c>
      <c r="D18">
        <v>1</v>
      </c>
      <c r="F18">
        <v>1</v>
      </c>
      <c r="G18">
        <v>1</v>
      </c>
      <c r="H18">
        <v>1</v>
      </c>
      <c r="N18">
        <v>1</v>
      </c>
      <c r="O18">
        <v>1</v>
      </c>
      <c r="S18">
        <v>1</v>
      </c>
      <c r="T18">
        <v>1</v>
      </c>
      <c r="U18">
        <v>1</v>
      </c>
      <c r="AE18">
        <f t="shared" si="1"/>
        <v>10</v>
      </c>
      <c r="AF18" s="7">
        <f t="shared" si="0"/>
        <v>0.34482758620689657</v>
      </c>
    </row>
    <row r="19" spans="1:32">
      <c r="A19" s="1" t="s">
        <v>2</v>
      </c>
      <c r="B19">
        <v>0</v>
      </c>
      <c r="G19">
        <v>1</v>
      </c>
      <c r="H19">
        <v>1</v>
      </c>
      <c r="N19">
        <v>1</v>
      </c>
      <c r="O19">
        <v>1</v>
      </c>
      <c r="P19">
        <v>1</v>
      </c>
      <c r="S19">
        <v>1</v>
      </c>
      <c r="T19">
        <v>1</v>
      </c>
      <c r="W19">
        <v>1</v>
      </c>
      <c r="X19">
        <v>1</v>
      </c>
      <c r="AE19">
        <f t="shared" si="1"/>
        <v>9</v>
      </c>
      <c r="AF19" s="7">
        <f t="shared" si="0"/>
        <v>0.31034482758620691</v>
      </c>
    </row>
    <row r="20" spans="1:32">
      <c r="B20">
        <f>SUM(B2:B19)</f>
        <v>5</v>
      </c>
      <c r="C20">
        <f t="shared" ref="C20:AD20" si="2">SUM(C2:C19)</f>
        <v>7</v>
      </c>
      <c r="D20">
        <f t="shared" si="2"/>
        <v>9</v>
      </c>
      <c r="E20">
        <f t="shared" si="2"/>
        <v>7</v>
      </c>
      <c r="F20">
        <f t="shared" si="2"/>
        <v>10</v>
      </c>
      <c r="G20">
        <f t="shared" si="2"/>
        <v>10</v>
      </c>
      <c r="H20">
        <f t="shared" si="2"/>
        <v>10</v>
      </c>
      <c r="I20">
        <f t="shared" si="2"/>
        <v>6</v>
      </c>
      <c r="J20">
        <f t="shared" si="2"/>
        <v>8</v>
      </c>
      <c r="K20">
        <f t="shared" si="2"/>
        <v>11</v>
      </c>
      <c r="L20">
        <f t="shared" si="2"/>
        <v>11</v>
      </c>
      <c r="M20">
        <f t="shared" si="2"/>
        <v>11</v>
      </c>
      <c r="N20">
        <f t="shared" si="2"/>
        <v>14</v>
      </c>
      <c r="O20">
        <f t="shared" si="2"/>
        <v>13</v>
      </c>
      <c r="P20">
        <f t="shared" si="2"/>
        <v>8</v>
      </c>
      <c r="Q20">
        <f t="shared" si="2"/>
        <v>6</v>
      </c>
      <c r="R20">
        <f t="shared" si="2"/>
        <v>6</v>
      </c>
      <c r="S20">
        <f t="shared" si="2"/>
        <v>10</v>
      </c>
      <c r="T20">
        <f t="shared" si="2"/>
        <v>9</v>
      </c>
      <c r="U20">
        <f t="shared" si="2"/>
        <v>7</v>
      </c>
      <c r="V20">
        <f t="shared" si="2"/>
        <v>8</v>
      </c>
      <c r="W20">
        <f t="shared" si="2"/>
        <v>6</v>
      </c>
      <c r="X20">
        <f t="shared" si="2"/>
        <v>4</v>
      </c>
      <c r="Y20">
        <f t="shared" si="2"/>
        <v>12</v>
      </c>
      <c r="Z20">
        <f t="shared" si="2"/>
        <v>5</v>
      </c>
      <c r="AA20">
        <f t="shared" si="2"/>
        <v>5</v>
      </c>
      <c r="AB20">
        <f t="shared" si="2"/>
        <v>5</v>
      </c>
      <c r="AC20">
        <f t="shared" si="2"/>
        <v>5</v>
      </c>
      <c r="AD20">
        <f t="shared" si="2"/>
        <v>6</v>
      </c>
      <c r="AE20" s="21">
        <f>AVERAGE(B20:AD20)</f>
        <v>8.068965517241379</v>
      </c>
      <c r="AF20" s="8"/>
    </row>
    <row r="21" spans="1:32">
      <c r="F21" t="s">
        <v>134</v>
      </c>
      <c r="AE21" s="21">
        <f>STDEV(B20:AD20)</f>
        <v>2.7114971415748297</v>
      </c>
      <c r="AF21" s="38"/>
    </row>
    <row r="22" spans="1:32">
      <c r="AE22" s="22">
        <f>CONFIDENCE(0.05, AE21, 29)</f>
        <v>0.98686612796495465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22"/>
  <sheetViews>
    <sheetView zoomScale="150" zoomScaleNormal="150" zoomScalePageLayoutView="150" workbookViewId="0">
      <pane xSplit="1" topLeftCell="AK1" activePane="topRight" state="frozen"/>
      <selection pane="topRight" activeCell="AO21" sqref="AO21"/>
    </sheetView>
  </sheetViews>
  <sheetFormatPr baseColWidth="10" defaultRowHeight="15" x14ac:dyDescent="0"/>
  <cols>
    <col min="1" max="1" width="7.83203125" bestFit="1" customWidth="1"/>
    <col min="2" max="2" width="9" bestFit="1" customWidth="1"/>
    <col min="3" max="3" width="9.83203125" bestFit="1" customWidth="1"/>
    <col min="4" max="4" width="9" bestFit="1" customWidth="1"/>
    <col min="5" max="5" width="7.1640625" bestFit="1" customWidth="1"/>
    <col min="6" max="6" width="9.33203125" bestFit="1" customWidth="1"/>
    <col min="7" max="7" width="7.1640625" bestFit="1" customWidth="1"/>
    <col min="9" max="9" width="8" bestFit="1" customWidth="1"/>
    <col min="10" max="10" width="7.1640625" bestFit="1" customWidth="1"/>
    <col min="11" max="11" width="9.33203125" bestFit="1" customWidth="1"/>
    <col min="12" max="12" width="7.33203125" bestFit="1" customWidth="1"/>
    <col min="13" max="13" width="9.33203125" bestFit="1" customWidth="1"/>
    <col min="14" max="14" width="8.33203125" bestFit="1" customWidth="1"/>
    <col min="15" max="15" width="9.33203125" bestFit="1" customWidth="1"/>
    <col min="16" max="16" width="8.33203125" bestFit="1" customWidth="1"/>
    <col min="17" max="17" width="6.5" bestFit="1" customWidth="1"/>
    <col min="18" max="18" width="5.33203125" customWidth="1"/>
    <col min="19" max="19" width="9" bestFit="1" customWidth="1"/>
    <col min="20" max="20" width="8.5" bestFit="1" customWidth="1"/>
    <col min="21" max="21" width="10" bestFit="1" customWidth="1"/>
    <col min="22" max="22" width="10" customWidth="1"/>
    <col min="23" max="23" width="9.83203125" bestFit="1" customWidth="1"/>
    <col min="24" max="24" width="9.33203125" bestFit="1" customWidth="1"/>
    <col min="25" max="25" width="9.5" bestFit="1" customWidth="1"/>
    <col min="26" max="26" width="9" bestFit="1" customWidth="1"/>
    <col min="27" max="27" width="7.83203125" customWidth="1"/>
    <col min="28" max="28" width="9" bestFit="1" customWidth="1"/>
    <col min="29" max="29" width="7.5" bestFit="1" customWidth="1"/>
    <col min="30" max="30" width="8.6640625" bestFit="1" customWidth="1"/>
    <col min="31" max="31" width="8.5" bestFit="1" customWidth="1"/>
    <col min="32" max="32" width="7.1640625" bestFit="1" customWidth="1"/>
    <col min="33" max="33" width="7.5" bestFit="1" customWidth="1"/>
    <col min="34" max="34" width="8.33203125" bestFit="1" customWidth="1"/>
    <col min="35" max="35" width="8.33203125" customWidth="1"/>
    <col min="36" max="36" width="10.1640625" bestFit="1" customWidth="1"/>
    <col min="37" max="37" width="5" bestFit="1" customWidth="1"/>
  </cols>
  <sheetData>
    <row r="1" spans="1:39">
      <c r="B1" t="s">
        <v>315</v>
      </c>
      <c r="C1" t="s">
        <v>316</v>
      </c>
      <c r="D1" t="s">
        <v>317</v>
      </c>
      <c r="E1" t="s">
        <v>189</v>
      </c>
      <c r="F1" t="s">
        <v>318</v>
      </c>
      <c r="G1" t="s">
        <v>297</v>
      </c>
      <c r="H1" t="s">
        <v>73</v>
      </c>
      <c r="I1" t="s">
        <v>74</v>
      </c>
      <c r="J1" t="s">
        <v>319</v>
      </c>
      <c r="K1" t="s">
        <v>32</v>
      </c>
      <c r="L1" t="s">
        <v>282</v>
      </c>
      <c r="M1" t="s">
        <v>242</v>
      </c>
      <c r="N1" t="s">
        <v>320</v>
      </c>
      <c r="O1" t="s">
        <v>321</v>
      </c>
      <c r="P1" t="s">
        <v>322</v>
      </c>
      <c r="Q1" t="s">
        <v>323</v>
      </c>
      <c r="R1" t="s">
        <v>324</v>
      </c>
      <c r="S1" t="s">
        <v>325</v>
      </c>
      <c r="T1" t="s">
        <v>167</v>
      </c>
      <c r="U1" t="s">
        <v>291</v>
      </c>
      <c r="V1" t="s">
        <v>335</v>
      </c>
      <c r="W1" t="s">
        <v>326</v>
      </c>
      <c r="X1" t="s">
        <v>246</v>
      </c>
      <c r="Y1" t="s">
        <v>327</v>
      </c>
      <c r="Z1" t="s">
        <v>328</v>
      </c>
      <c r="AA1" t="s">
        <v>154</v>
      </c>
      <c r="AB1" t="s">
        <v>329</v>
      </c>
      <c r="AC1" t="s">
        <v>330</v>
      </c>
      <c r="AD1" t="s">
        <v>337</v>
      </c>
      <c r="AE1" t="s">
        <v>225</v>
      </c>
      <c r="AF1" t="s">
        <v>331</v>
      </c>
      <c r="AG1" t="s">
        <v>226</v>
      </c>
      <c r="AH1" t="s">
        <v>332</v>
      </c>
      <c r="AI1" t="s">
        <v>336</v>
      </c>
      <c r="AJ1" t="s">
        <v>333</v>
      </c>
      <c r="AK1" t="s">
        <v>334</v>
      </c>
    </row>
    <row r="2" spans="1:39">
      <c r="A2" s="1" t="s">
        <v>11</v>
      </c>
      <c r="B2">
        <v>1</v>
      </c>
      <c r="C2">
        <v>1</v>
      </c>
      <c r="D2">
        <v>1</v>
      </c>
      <c r="E2">
        <v>1</v>
      </c>
      <c r="F2">
        <v>1</v>
      </c>
      <c r="G2" s="27">
        <v>1</v>
      </c>
      <c r="H2">
        <v>1</v>
      </c>
      <c r="I2">
        <v>1</v>
      </c>
      <c r="J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1</v>
      </c>
      <c r="T2">
        <v>1</v>
      </c>
      <c r="U2">
        <v>1</v>
      </c>
      <c r="V2">
        <v>1</v>
      </c>
      <c r="W2">
        <v>1</v>
      </c>
      <c r="X2">
        <v>1</v>
      </c>
      <c r="Y2">
        <v>1</v>
      </c>
      <c r="AA2">
        <v>1</v>
      </c>
      <c r="AB2">
        <v>1</v>
      </c>
      <c r="AC2">
        <v>1</v>
      </c>
      <c r="AD2">
        <v>1</v>
      </c>
      <c r="AE2">
        <v>1</v>
      </c>
      <c r="AF2">
        <v>1</v>
      </c>
      <c r="AG2">
        <v>1</v>
      </c>
      <c r="AH2">
        <v>1</v>
      </c>
      <c r="AK2">
        <v>1</v>
      </c>
      <c r="AL2">
        <f t="shared" ref="AL2:AL13" si="0">SUM(B2:AK2)</f>
        <v>32</v>
      </c>
      <c r="AM2" s="6">
        <f>AL2/36</f>
        <v>0.88888888888888884</v>
      </c>
    </row>
    <row r="3" spans="1:39">
      <c r="A3" s="1" t="s">
        <v>15</v>
      </c>
      <c r="B3">
        <v>1</v>
      </c>
      <c r="C3">
        <v>1</v>
      </c>
      <c r="E3">
        <v>1</v>
      </c>
      <c r="G3" s="27"/>
      <c r="I3">
        <v>1</v>
      </c>
      <c r="L3">
        <v>1</v>
      </c>
      <c r="N3">
        <v>1</v>
      </c>
      <c r="O3">
        <v>1</v>
      </c>
      <c r="Q3">
        <v>1</v>
      </c>
      <c r="T3">
        <v>1</v>
      </c>
      <c r="V3">
        <v>1</v>
      </c>
      <c r="X3">
        <v>1</v>
      </c>
      <c r="Z3">
        <v>1</v>
      </c>
      <c r="AC3">
        <v>1</v>
      </c>
      <c r="AD3">
        <v>1</v>
      </c>
      <c r="AE3">
        <v>1</v>
      </c>
      <c r="AK3">
        <v>1</v>
      </c>
      <c r="AL3">
        <f t="shared" si="0"/>
        <v>16</v>
      </c>
      <c r="AM3" s="6">
        <f t="shared" ref="AM3:AM19" si="1">AL3/36</f>
        <v>0.44444444444444442</v>
      </c>
    </row>
    <row r="4" spans="1:39">
      <c r="A4" s="1" t="s">
        <v>14</v>
      </c>
      <c r="G4" s="27"/>
      <c r="L4">
        <v>1</v>
      </c>
      <c r="AL4">
        <f t="shared" si="0"/>
        <v>1</v>
      </c>
      <c r="AM4" s="6">
        <f t="shared" si="1"/>
        <v>2.7777777777777776E-2</v>
      </c>
    </row>
    <row r="5" spans="1:39">
      <c r="A5" s="1" t="s">
        <v>3</v>
      </c>
      <c r="B5">
        <v>1</v>
      </c>
      <c r="C5">
        <v>1</v>
      </c>
      <c r="G5" s="27"/>
      <c r="I5">
        <v>1</v>
      </c>
      <c r="J5">
        <v>1</v>
      </c>
      <c r="L5">
        <v>1</v>
      </c>
      <c r="M5">
        <v>1</v>
      </c>
      <c r="N5">
        <v>1</v>
      </c>
      <c r="O5">
        <v>1</v>
      </c>
      <c r="P5">
        <v>1</v>
      </c>
      <c r="Q5">
        <v>1</v>
      </c>
      <c r="T5">
        <v>1</v>
      </c>
      <c r="U5">
        <v>1</v>
      </c>
      <c r="V5">
        <v>1</v>
      </c>
      <c r="W5">
        <v>1</v>
      </c>
      <c r="X5">
        <v>1</v>
      </c>
      <c r="Z5">
        <v>1</v>
      </c>
      <c r="AA5">
        <v>1</v>
      </c>
      <c r="AB5">
        <v>1</v>
      </c>
      <c r="AD5">
        <v>1</v>
      </c>
      <c r="AE5">
        <v>1</v>
      </c>
      <c r="AG5">
        <v>1</v>
      </c>
      <c r="AL5">
        <f t="shared" si="0"/>
        <v>21</v>
      </c>
      <c r="AM5" s="6">
        <f t="shared" si="1"/>
        <v>0.58333333333333337</v>
      </c>
    </row>
    <row r="6" spans="1:39">
      <c r="A6" s="1" t="s">
        <v>17</v>
      </c>
      <c r="B6">
        <v>1</v>
      </c>
      <c r="F6">
        <v>1</v>
      </c>
      <c r="G6" s="27">
        <v>1</v>
      </c>
      <c r="I6">
        <v>1</v>
      </c>
      <c r="J6">
        <v>1</v>
      </c>
      <c r="L6">
        <v>1</v>
      </c>
      <c r="M6">
        <v>1</v>
      </c>
      <c r="N6">
        <v>1</v>
      </c>
      <c r="Q6">
        <v>1</v>
      </c>
      <c r="S6">
        <v>1</v>
      </c>
      <c r="X6">
        <v>1</v>
      </c>
      <c r="Y6">
        <v>1</v>
      </c>
      <c r="AC6">
        <v>1</v>
      </c>
      <c r="AG6">
        <v>1</v>
      </c>
      <c r="AK6">
        <v>1</v>
      </c>
      <c r="AL6">
        <f t="shared" si="0"/>
        <v>15</v>
      </c>
      <c r="AM6" s="6">
        <f t="shared" si="1"/>
        <v>0.41666666666666669</v>
      </c>
    </row>
    <row r="7" spans="1:39">
      <c r="A7" s="1" t="s">
        <v>6</v>
      </c>
      <c r="B7">
        <v>1</v>
      </c>
      <c r="G7" s="27"/>
      <c r="H7">
        <v>1</v>
      </c>
      <c r="L7">
        <v>1</v>
      </c>
      <c r="M7">
        <v>1</v>
      </c>
      <c r="O7">
        <v>1</v>
      </c>
      <c r="P7">
        <v>1</v>
      </c>
      <c r="Q7">
        <v>1</v>
      </c>
      <c r="R7">
        <v>1</v>
      </c>
      <c r="T7">
        <v>1</v>
      </c>
      <c r="U7">
        <v>1</v>
      </c>
      <c r="W7">
        <v>1</v>
      </c>
      <c r="X7">
        <v>1</v>
      </c>
      <c r="Z7">
        <v>1</v>
      </c>
      <c r="AA7">
        <v>1</v>
      </c>
      <c r="AB7">
        <v>1</v>
      </c>
      <c r="AD7">
        <v>1</v>
      </c>
      <c r="AE7">
        <v>1</v>
      </c>
      <c r="AL7">
        <f t="shared" si="0"/>
        <v>17</v>
      </c>
      <c r="AM7" s="6">
        <f t="shared" si="1"/>
        <v>0.47222222222222221</v>
      </c>
    </row>
    <row r="8" spans="1:39">
      <c r="A8" s="1" t="s">
        <v>1</v>
      </c>
      <c r="B8">
        <v>1</v>
      </c>
      <c r="G8" s="27"/>
      <c r="H8">
        <v>1</v>
      </c>
      <c r="I8">
        <v>1</v>
      </c>
      <c r="L8">
        <v>1</v>
      </c>
      <c r="M8">
        <v>1</v>
      </c>
      <c r="P8">
        <v>1</v>
      </c>
      <c r="Q8">
        <v>1</v>
      </c>
      <c r="T8">
        <v>1</v>
      </c>
      <c r="U8">
        <v>1</v>
      </c>
      <c r="X8">
        <v>1</v>
      </c>
      <c r="AB8">
        <v>1</v>
      </c>
      <c r="AC8">
        <v>1</v>
      </c>
      <c r="AD8">
        <v>1</v>
      </c>
      <c r="AE8">
        <v>1</v>
      </c>
      <c r="AF8">
        <v>1</v>
      </c>
      <c r="AH8">
        <v>1</v>
      </c>
      <c r="AK8">
        <v>1</v>
      </c>
      <c r="AL8">
        <f t="shared" si="0"/>
        <v>17</v>
      </c>
      <c r="AM8" s="6">
        <f t="shared" si="1"/>
        <v>0.47222222222222221</v>
      </c>
    </row>
    <row r="9" spans="1:39">
      <c r="A9" s="1" t="s">
        <v>9</v>
      </c>
      <c r="G9" s="27"/>
      <c r="P9">
        <v>1</v>
      </c>
      <c r="AC9">
        <v>1</v>
      </c>
      <c r="AH9">
        <v>1</v>
      </c>
      <c r="AK9">
        <v>1</v>
      </c>
      <c r="AL9">
        <f t="shared" si="0"/>
        <v>4</v>
      </c>
      <c r="AM9" s="6">
        <f t="shared" si="1"/>
        <v>0.1111111111111111</v>
      </c>
    </row>
    <row r="10" spans="1:39">
      <c r="A10" s="1" t="s">
        <v>13</v>
      </c>
      <c r="B10">
        <v>1</v>
      </c>
      <c r="C10">
        <v>1</v>
      </c>
      <c r="D10">
        <v>1</v>
      </c>
      <c r="F10">
        <v>1</v>
      </c>
      <c r="G10" s="27">
        <v>1</v>
      </c>
      <c r="I10">
        <v>1</v>
      </c>
      <c r="J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1</v>
      </c>
      <c r="S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B10">
        <v>1</v>
      </c>
      <c r="AC10">
        <v>1</v>
      </c>
      <c r="AD10">
        <v>1</v>
      </c>
      <c r="AE10">
        <v>1</v>
      </c>
      <c r="AF10">
        <v>1</v>
      </c>
      <c r="AH10">
        <v>1</v>
      </c>
      <c r="AK10">
        <v>1</v>
      </c>
      <c r="AL10">
        <f t="shared" si="0"/>
        <v>28</v>
      </c>
      <c r="AM10" s="6">
        <f t="shared" si="1"/>
        <v>0.77777777777777779</v>
      </c>
    </row>
    <row r="11" spans="1:39">
      <c r="A11" s="1" t="s">
        <v>4</v>
      </c>
      <c r="B11">
        <v>1</v>
      </c>
      <c r="C11">
        <v>1</v>
      </c>
      <c r="D11">
        <v>1</v>
      </c>
      <c r="F11">
        <v>1</v>
      </c>
      <c r="G11" s="27">
        <v>1</v>
      </c>
      <c r="H11">
        <v>1</v>
      </c>
      <c r="I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R11">
        <v>1</v>
      </c>
      <c r="U11">
        <v>1</v>
      </c>
      <c r="V11">
        <v>1</v>
      </c>
      <c r="X11">
        <v>1</v>
      </c>
      <c r="Y11">
        <v>1</v>
      </c>
      <c r="Z11">
        <v>1</v>
      </c>
      <c r="AB11">
        <v>1</v>
      </c>
      <c r="AC11">
        <v>1</v>
      </c>
      <c r="AF11">
        <v>1</v>
      </c>
      <c r="AH11">
        <v>1</v>
      </c>
      <c r="AK11">
        <v>1</v>
      </c>
      <c r="AL11">
        <f t="shared" si="0"/>
        <v>24</v>
      </c>
      <c r="AM11" s="6">
        <f t="shared" si="1"/>
        <v>0.66666666666666663</v>
      </c>
    </row>
    <row r="12" spans="1:39">
      <c r="A12" s="1" t="s">
        <v>8</v>
      </c>
      <c r="B12">
        <v>1</v>
      </c>
      <c r="D12">
        <v>1</v>
      </c>
      <c r="G12" s="27">
        <v>1</v>
      </c>
      <c r="H12">
        <v>1</v>
      </c>
      <c r="J12">
        <v>1</v>
      </c>
      <c r="K12">
        <v>1</v>
      </c>
      <c r="L12">
        <v>1</v>
      </c>
      <c r="N12">
        <v>1</v>
      </c>
      <c r="S12">
        <v>1</v>
      </c>
      <c r="V12">
        <v>1</v>
      </c>
      <c r="W12">
        <v>1</v>
      </c>
      <c r="Z12">
        <v>1</v>
      </c>
      <c r="AA12">
        <v>1</v>
      </c>
      <c r="AD12">
        <v>1</v>
      </c>
      <c r="AE12">
        <v>1</v>
      </c>
      <c r="AF12">
        <v>1</v>
      </c>
      <c r="AL12">
        <f t="shared" si="0"/>
        <v>16</v>
      </c>
      <c r="AM12" s="6">
        <f t="shared" si="1"/>
        <v>0.44444444444444442</v>
      </c>
    </row>
    <row r="13" spans="1:39">
      <c r="A13" s="1" t="s">
        <v>5</v>
      </c>
      <c r="B13">
        <v>1</v>
      </c>
      <c r="E13">
        <v>1</v>
      </c>
      <c r="G13" s="27">
        <v>1</v>
      </c>
      <c r="L13">
        <v>1</v>
      </c>
      <c r="M13">
        <v>1</v>
      </c>
      <c r="P13">
        <v>1</v>
      </c>
      <c r="Q13">
        <v>1</v>
      </c>
      <c r="R13">
        <v>1</v>
      </c>
      <c r="S13">
        <v>1</v>
      </c>
      <c r="U13">
        <v>1</v>
      </c>
      <c r="W13">
        <v>1</v>
      </c>
      <c r="X13">
        <v>1</v>
      </c>
      <c r="AB13">
        <v>1</v>
      </c>
      <c r="AC13">
        <v>1</v>
      </c>
      <c r="AD13">
        <v>1</v>
      </c>
      <c r="AE13">
        <v>1</v>
      </c>
      <c r="AG13">
        <v>1</v>
      </c>
      <c r="AL13">
        <f t="shared" si="0"/>
        <v>17</v>
      </c>
      <c r="AM13" s="6">
        <f t="shared" si="1"/>
        <v>0.47222222222222221</v>
      </c>
    </row>
    <row r="14" spans="1:39">
      <c r="A14" s="1" t="s">
        <v>0</v>
      </c>
      <c r="B14">
        <v>1</v>
      </c>
      <c r="C14">
        <v>1</v>
      </c>
      <c r="D14">
        <v>1</v>
      </c>
      <c r="E14">
        <v>1</v>
      </c>
      <c r="F14">
        <v>1</v>
      </c>
      <c r="G14" s="27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>
        <v>1</v>
      </c>
      <c r="AE14">
        <v>1</v>
      </c>
      <c r="AF14">
        <v>1</v>
      </c>
      <c r="AG14">
        <v>1</v>
      </c>
      <c r="AH14">
        <v>1</v>
      </c>
      <c r="AI14">
        <v>0</v>
      </c>
      <c r="AJ14">
        <v>0</v>
      </c>
      <c r="AK14">
        <v>1</v>
      </c>
      <c r="AL14">
        <f>SUM(B14:AK14)</f>
        <v>34</v>
      </c>
      <c r="AM14" s="6">
        <f t="shared" si="1"/>
        <v>0.94444444444444442</v>
      </c>
    </row>
    <row r="15" spans="1:39">
      <c r="A15" s="1" t="s">
        <v>7</v>
      </c>
      <c r="G15" s="27"/>
      <c r="K15">
        <v>1</v>
      </c>
      <c r="L15">
        <v>1</v>
      </c>
      <c r="P15">
        <v>1</v>
      </c>
      <c r="U15">
        <v>1</v>
      </c>
      <c r="W15">
        <v>1</v>
      </c>
      <c r="AD15">
        <v>1</v>
      </c>
      <c r="AE15">
        <v>1</v>
      </c>
      <c r="AL15">
        <f t="shared" ref="AL15:AL19" si="2">SUM(B15:AK15)</f>
        <v>7</v>
      </c>
      <c r="AM15" s="6">
        <f t="shared" si="1"/>
        <v>0.19444444444444445</v>
      </c>
    </row>
    <row r="16" spans="1:39">
      <c r="A16" s="1" t="s">
        <v>10</v>
      </c>
      <c r="B16">
        <v>1</v>
      </c>
      <c r="C16">
        <v>1</v>
      </c>
      <c r="D16">
        <v>1</v>
      </c>
      <c r="E16">
        <v>1</v>
      </c>
      <c r="F16">
        <v>1</v>
      </c>
      <c r="G16" s="27">
        <v>1</v>
      </c>
      <c r="H16">
        <v>1</v>
      </c>
      <c r="I16">
        <v>1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>
        <v>1</v>
      </c>
      <c r="AE16">
        <v>1</v>
      </c>
      <c r="AF16">
        <v>1</v>
      </c>
      <c r="AG16">
        <v>1</v>
      </c>
      <c r="AH16">
        <v>1</v>
      </c>
      <c r="AI16">
        <v>0</v>
      </c>
      <c r="AJ16">
        <v>0</v>
      </c>
      <c r="AK16">
        <v>1</v>
      </c>
      <c r="AL16">
        <f t="shared" si="2"/>
        <v>34</v>
      </c>
      <c r="AM16" s="6">
        <f t="shared" si="1"/>
        <v>0.94444444444444442</v>
      </c>
    </row>
    <row r="17" spans="1:39">
      <c r="A17" s="1" t="s">
        <v>12</v>
      </c>
      <c r="C17">
        <v>1</v>
      </c>
      <c r="D17">
        <v>1</v>
      </c>
      <c r="G17" s="27">
        <v>1</v>
      </c>
      <c r="H17">
        <v>1</v>
      </c>
      <c r="L17">
        <v>1</v>
      </c>
      <c r="O17">
        <v>1</v>
      </c>
      <c r="P17">
        <v>1</v>
      </c>
      <c r="S17">
        <v>1</v>
      </c>
      <c r="T17">
        <v>1</v>
      </c>
      <c r="U17">
        <v>1</v>
      </c>
      <c r="W17">
        <v>1</v>
      </c>
      <c r="Y17">
        <v>1</v>
      </c>
      <c r="Z17">
        <v>1</v>
      </c>
      <c r="AB17">
        <v>1</v>
      </c>
      <c r="AE17">
        <v>1</v>
      </c>
      <c r="AF17">
        <v>1</v>
      </c>
      <c r="AG17">
        <v>1</v>
      </c>
      <c r="AL17">
        <f t="shared" si="2"/>
        <v>17</v>
      </c>
      <c r="AM17" s="6">
        <f t="shared" si="1"/>
        <v>0.47222222222222221</v>
      </c>
    </row>
    <row r="18" spans="1:39">
      <c r="A18" s="1" t="s">
        <v>16</v>
      </c>
      <c r="B18">
        <v>1</v>
      </c>
      <c r="C18">
        <v>1</v>
      </c>
      <c r="D18">
        <v>1</v>
      </c>
      <c r="E18">
        <v>1</v>
      </c>
      <c r="G18" s="27"/>
      <c r="I18">
        <v>1</v>
      </c>
      <c r="J18">
        <v>1</v>
      </c>
      <c r="N18">
        <v>1</v>
      </c>
      <c r="P18">
        <v>1</v>
      </c>
      <c r="S18">
        <v>1</v>
      </c>
      <c r="V18">
        <v>1</v>
      </c>
      <c r="W18">
        <v>1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1</v>
      </c>
      <c r="AG18">
        <v>1</v>
      </c>
      <c r="AH18">
        <v>1</v>
      </c>
      <c r="AK18">
        <v>1</v>
      </c>
      <c r="AL18">
        <f t="shared" si="2"/>
        <v>20</v>
      </c>
      <c r="AM18" s="6">
        <f t="shared" si="1"/>
        <v>0.55555555555555558</v>
      </c>
    </row>
    <row r="19" spans="1:39">
      <c r="A19" s="1" t="s">
        <v>2</v>
      </c>
      <c r="B19">
        <v>0</v>
      </c>
      <c r="E19">
        <v>1</v>
      </c>
      <c r="G19" s="27"/>
      <c r="AD19">
        <v>1</v>
      </c>
      <c r="AE19">
        <v>1</v>
      </c>
      <c r="AG19">
        <v>1</v>
      </c>
      <c r="AL19">
        <f t="shared" si="2"/>
        <v>4</v>
      </c>
      <c r="AM19" s="6">
        <f t="shared" si="1"/>
        <v>0.1111111111111111</v>
      </c>
    </row>
    <row r="20" spans="1:39" s="2" customFormat="1">
      <c r="B20" s="2">
        <f>SUM(B2:B19)</f>
        <v>13</v>
      </c>
      <c r="C20" s="2">
        <f t="shared" ref="C20:AK20" si="3">SUM(C2:C19)</f>
        <v>9</v>
      </c>
      <c r="D20" s="2">
        <f t="shared" si="3"/>
        <v>8</v>
      </c>
      <c r="E20" s="2">
        <f t="shared" si="3"/>
        <v>7</v>
      </c>
      <c r="F20" s="2">
        <f t="shared" si="3"/>
        <v>6</v>
      </c>
      <c r="G20" s="2">
        <f t="shared" si="3"/>
        <v>9</v>
      </c>
      <c r="H20" s="2">
        <f t="shared" si="3"/>
        <v>8</v>
      </c>
      <c r="I20" s="2">
        <f t="shared" si="3"/>
        <v>10</v>
      </c>
      <c r="J20" s="2">
        <f t="shared" si="3"/>
        <v>8</v>
      </c>
      <c r="K20" s="2">
        <f t="shared" si="3"/>
        <v>5</v>
      </c>
      <c r="L20" s="2">
        <f t="shared" si="3"/>
        <v>15</v>
      </c>
      <c r="M20" s="2">
        <f t="shared" si="3"/>
        <v>10</v>
      </c>
      <c r="N20" s="2">
        <f t="shared" si="3"/>
        <v>10</v>
      </c>
      <c r="O20" s="2">
        <f t="shared" si="3"/>
        <v>9</v>
      </c>
      <c r="P20" s="2">
        <f t="shared" si="3"/>
        <v>13</v>
      </c>
      <c r="Q20" s="2">
        <f t="shared" si="3"/>
        <v>10</v>
      </c>
      <c r="R20" s="2">
        <f t="shared" si="3"/>
        <v>7</v>
      </c>
      <c r="S20" s="2">
        <f t="shared" si="3"/>
        <v>9</v>
      </c>
      <c r="T20" s="2">
        <f t="shared" si="3"/>
        <v>8</v>
      </c>
      <c r="U20" s="2">
        <f t="shared" si="3"/>
        <v>11</v>
      </c>
      <c r="V20" s="2">
        <f t="shared" si="3"/>
        <v>9</v>
      </c>
      <c r="W20" s="2">
        <f t="shared" si="3"/>
        <v>11</v>
      </c>
      <c r="X20" s="2">
        <f t="shared" si="3"/>
        <v>11</v>
      </c>
      <c r="Y20" s="2">
        <f t="shared" si="3"/>
        <v>7</v>
      </c>
      <c r="Z20" s="2">
        <f t="shared" si="3"/>
        <v>9</v>
      </c>
      <c r="AA20" s="2">
        <f t="shared" si="3"/>
        <v>7</v>
      </c>
      <c r="AB20" s="2">
        <f t="shared" si="3"/>
        <v>11</v>
      </c>
      <c r="AC20" s="2">
        <f t="shared" si="3"/>
        <v>11</v>
      </c>
      <c r="AD20" s="2">
        <f t="shared" si="3"/>
        <v>13</v>
      </c>
      <c r="AE20" s="2">
        <f t="shared" si="3"/>
        <v>14</v>
      </c>
      <c r="AF20" s="2">
        <f t="shared" si="3"/>
        <v>9</v>
      </c>
      <c r="AG20" s="2">
        <f t="shared" si="3"/>
        <v>9</v>
      </c>
      <c r="AH20" s="2">
        <f t="shared" si="3"/>
        <v>8</v>
      </c>
      <c r="AI20" s="2">
        <f t="shared" si="3"/>
        <v>0</v>
      </c>
      <c r="AJ20" s="2">
        <f t="shared" si="3"/>
        <v>0</v>
      </c>
      <c r="AK20" s="2">
        <f t="shared" si="3"/>
        <v>10</v>
      </c>
      <c r="AL20" s="23">
        <f>AVERAGE(B20:AK20)</f>
        <v>9</v>
      </c>
      <c r="AM20" s="10"/>
    </row>
    <row r="21" spans="1:39">
      <c r="AL21" s="21">
        <f>STDEV(B20:AK20)</f>
        <v>3.1259284335103663</v>
      </c>
      <c r="AM21" s="33"/>
    </row>
    <row r="22" spans="1:39">
      <c r="AL22" s="21">
        <f>CONFIDENCE(0.05, AL21, 36)</f>
        <v>1.0211178579883375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2"/>
  <sheetViews>
    <sheetView zoomScale="150" zoomScaleNormal="150" zoomScalePageLayoutView="150" workbookViewId="0">
      <pane xSplit="1" topLeftCell="AF1" activePane="topRight" state="frozen"/>
      <selection pane="topRight" activeCell="AJ2" sqref="AJ2"/>
    </sheetView>
  </sheetViews>
  <sheetFormatPr baseColWidth="10" defaultRowHeight="15" x14ac:dyDescent="0"/>
  <cols>
    <col min="1" max="1" width="7.83203125" bestFit="1" customWidth="1"/>
    <col min="2" max="2" width="10" bestFit="1" customWidth="1"/>
    <col min="3" max="3" width="7.1640625" bestFit="1" customWidth="1"/>
    <col min="4" max="4" width="8.83203125" bestFit="1" customWidth="1"/>
    <col min="5" max="5" width="8.1640625" bestFit="1" customWidth="1"/>
    <col min="6" max="6" width="7.83203125" bestFit="1" customWidth="1"/>
    <col min="7" max="7" width="10" bestFit="1" customWidth="1"/>
    <col min="8" max="8" width="9.33203125" bestFit="1" customWidth="1"/>
    <col min="9" max="9" width="7.5" bestFit="1" customWidth="1"/>
    <col min="10" max="10" width="10" bestFit="1" customWidth="1"/>
    <col min="11" max="11" width="7.33203125" bestFit="1" customWidth="1"/>
    <col min="12" max="12" width="6.83203125" bestFit="1" customWidth="1"/>
    <col min="13" max="13" width="7" bestFit="1" customWidth="1"/>
    <col min="14" max="14" width="7.5" bestFit="1" customWidth="1"/>
    <col min="15" max="15" width="6.6640625" bestFit="1" customWidth="1"/>
    <col min="16" max="16" width="8.1640625" bestFit="1" customWidth="1"/>
    <col min="17" max="18" width="9" bestFit="1" customWidth="1"/>
    <col min="19" max="19" width="8.5" bestFit="1" customWidth="1"/>
    <col min="20" max="20" width="9.33203125" bestFit="1" customWidth="1"/>
    <col min="21" max="21" width="6.6640625" bestFit="1" customWidth="1"/>
    <col min="22" max="22" width="8.1640625" bestFit="1" customWidth="1"/>
    <col min="23" max="23" width="9.6640625" bestFit="1" customWidth="1"/>
    <col min="24" max="24" width="10.5" bestFit="1" customWidth="1"/>
    <col min="25" max="25" width="8.83203125" bestFit="1" customWidth="1"/>
    <col min="26" max="26" width="9.1640625" bestFit="1" customWidth="1"/>
    <col min="27" max="27" width="7.5" bestFit="1" customWidth="1"/>
    <col min="28" max="28" width="7.1640625" bestFit="1" customWidth="1"/>
    <col min="29" max="29" width="11" bestFit="1" customWidth="1"/>
    <col min="30" max="30" width="8.6640625" bestFit="1" customWidth="1"/>
    <col min="31" max="31" width="9.83203125" bestFit="1" customWidth="1"/>
    <col min="32" max="33" width="8" customWidth="1"/>
  </cols>
  <sheetData>
    <row r="1" spans="1:33">
      <c r="B1" t="s">
        <v>395</v>
      </c>
      <c r="C1" t="s">
        <v>396</v>
      </c>
      <c r="D1" t="s">
        <v>397</v>
      </c>
      <c r="E1" t="s">
        <v>254</v>
      </c>
      <c r="F1" t="s">
        <v>385</v>
      </c>
      <c r="G1" t="s">
        <v>185</v>
      </c>
      <c r="H1" t="s">
        <v>398</v>
      </c>
      <c r="I1" t="s">
        <v>238</v>
      </c>
      <c r="J1" t="s">
        <v>190</v>
      </c>
      <c r="K1" t="s">
        <v>193</v>
      </c>
      <c r="L1" t="s">
        <v>29</v>
      </c>
      <c r="M1" t="s">
        <v>257</v>
      </c>
      <c r="N1" t="s">
        <v>399</v>
      </c>
      <c r="O1" t="s">
        <v>142</v>
      </c>
      <c r="P1" t="s">
        <v>400</v>
      </c>
      <c r="Q1" t="s">
        <v>204</v>
      </c>
      <c r="R1" t="s">
        <v>325</v>
      </c>
      <c r="S1" t="s">
        <v>401</v>
      </c>
      <c r="T1" t="s">
        <v>81</v>
      </c>
      <c r="U1" t="s">
        <v>402</v>
      </c>
      <c r="V1" t="s">
        <v>213</v>
      </c>
      <c r="W1" t="s">
        <v>403</v>
      </c>
      <c r="X1" t="s">
        <v>404</v>
      </c>
      <c r="Y1" t="s">
        <v>220</v>
      </c>
      <c r="Z1" t="s">
        <v>310</v>
      </c>
      <c r="AA1" t="s">
        <v>270</v>
      </c>
      <c r="AB1" t="s">
        <v>331</v>
      </c>
      <c r="AC1" t="s">
        <v>405</v>
      </c>
      <c r="AD1" t="s">
        <v>175</v>
      </c>
      <c r="AE1" t="s">
        <v>406</v>
      </c>
    </row>
    <row r="2" spans="1:33">
      <c r="A2" s="1" t="s">
        <v>11</v>
      </c>
      <c r="D2">
        <v>1</v>
      </c>
      <c r="E2">
        <v>1</v>
      </c>
      <c r="G2">
        <v>1</v>
      </c>
      <c r="K2" s="18"/>
      <c r="M2">
        <v>1</v>
      </c>
      <c r="Q2">
        <v>1</v>
      </c>
      <c r="R2">
        <v>1</v>
      </c>
      <c r="U2">
        <v>1</v>
      </c>
      <c r="Z2">
        <v>1</v>
      </c>
      <c r="AA2">
        <v>1</v>
      </c>
      <c r="AB2">
        <v>1</v>
      </c>
      <c r="AF2">
        <f t="shared" ref="AF2:AF19" si="0">SUM(B2:AE2)</f>
        <v>10</v>
      </c>
      <c r="AG2" s="3">
        <f>AF2/30</f>
        <v>0.33333333333333331</v>
      </c>
    </row>
    <row r="3" spans="1:33">
      <c r="A3" s="1" t="s">
        <v>15</v>
      </c>
      <c r="B3">
        <v>1</v>
      </c>
      <c r="C3">
        <v>1</v>
      </c>
      <c r="D3">
        <v>1</v>
      </c>
      <c r="F3">
        <v>1</v>
      </c>
      <c r="G3">
        <v>1</v>
      </c>
      <c r="J3">
        <v>1</v>
      </c>
      <c r="K3" s="18">
        <v>1</v>
      </c>
      <c r="M3">
        <v>1</v>
      </c>
      <c r="N3">
        <v>1</v>
      </c>
      <c r="Q3">
        <v>1</v>
      </c>
      <c r="S3">
        <v>1</v>
      </c>
      <c r="X3">
        <v>1</v>
      </c>
      <c r="Z3">
        <v>1</v>
      </c>
      <c r="AC3">
        <v>1</v>
      </c>
      <c r="AD3">
        <v>1</v>
      </c>
      <c r="AE3">
        <v>1</v>
      </c>
      <c r="AF3">
        <f t="shared" si="0"/>
        <v>16</v>
      </c>
      <c r="AG3" s="3">
        <f t="shared" ref="AG3:AG19" si="1">AF3/30</f>
        <v>0.53333333333333333</v>
      </c>
    </row>
    <row r="4" spans="1:33">
      <c r="A4" s="1" t="s">
        <v>14</v>
      </c>
      <c r="B4">
        <v>1</v>
      </c>
      <c r="C4">
        <v>1</v>
      </c>
      <c r="D4">
        <v>1</v>
      </c>
      <c r="F4">
        <v>1</v>
      </c>
      <c r="G4">
        <v>1</v>
      </c>
      <c r="H4">
        <v>1</v>
      </c>
      <c r="K4" s="18"/>
      <c r="S4">
        <v>1</v>
      </c>
      <c r="X4">
        <v>1</v>
      </c>
      <c r="Z4">
        <v>1</v>
      </c>
      <c r="AD4">
        <v>1</v>
      </c>
      <c r="AE4">
        <v>1</v>
      </c>
      <c r="AF4">
        <f t="shared" si="0"/>
        <v>11</v>
      </c>
      <c r="AG4" s="3">
        <f t="shared" si="1"/>
        <v>0.36666666666666664</v>
      </c>
    </row>
    <row r="5" spans="1:33">
      <c r="A5" s="1" t="s">
        <v>3</v>
      </c>
      <c r="C5">
        <v>1</v>
      </c>
      <c r="F5">
        <v>1</v>
      </c>
      <c r="H5">
        <v>1</v>
      </c>
      <c r="K5" s="18"/>
      <c r="O5">
        <v>1</v>
      </c>
      <c r="P5">
        <v>1</v>
      </c>
      <c r="W5">
        <v>1</v>
      </c>
      <c r="X5">
        <v>1</v>
      </c>
      <c r="Z5">
        <v>1</v>
      </c>
      <c r="AC5">
        <v>1</v>
      </c>
      <c r="AD5">
        <v>1</v>
      </c>
      <c r="AF5">
        <f t="shared" si="0"/>
        <v>10</v>
      </c>
      <c r="AG5" s="3">
        <f t="shared" si="1"/>
        <v>0.33333333333333331</v>
      </c>
    </row>
    <row r="6" spans="1:33">
      <c r="A6" s="1" t="s">
        <v>17</v>
      </c>
      <c r="I6">
        <v>1</v>
      </c>
      <c r="K6" s="18"/>
      <c r="R6">
        <v>1</v>
      </c>
      <c r="U6">
        <v>1</v>
      </c>
      <c r="W6">
        <v>1</v>
      </c>
      <c r="AF6">
        <f t="shared" si="0"/>
        <v>4</v>
      </c>
      <c r="AG6" s="3">
        <f t="shared" si="1"/>
        <v>0.13333333333333333</v>
      </c>
    </row>
    <row r="7" spans="1:33">
      <c r="A7" s="1" t="s">
        <v>6</v>
      </c>
      <c r="C7">
        <v>1</v>
      </c>
      <c r="D7">
        <v>1</v>
      </c>
      <c r="E7">
        <v>1</v>
      </c>
      <c r="G7">
        <v>1</v>
      </c>
      <c r="J7">
        <v>1</v>
      </c>
      <c r="K7" s="18"/>
      <c r="N7">
        <v>1</v>
      </c>
      <c r="O7">
        <v>1</v>
      </c>
      <c r="P7">
        <v>1</v>
      </c>
      <c r="Q7">
        <v>1</v>
      </c>
      <c r="S7">
        <v>1</v>
      </c>
      <c r="V7">
        <v>1</v>
      </c>
      <c r="X7">
        <v>1</v>
      </c>
      <c r="Z7">
        <v>1</v>
      </c>
      <c r="AC7">
        <v>1</v>
      </c>
      <c r="AD7">
        <v>1</v>
      </c>
      <c r="AE7">
        <v>1</v>
      </c>
      <c r="AF7">
        <f t="shared" si="0"/>
        <v>16</v>
      </c>
      <c r="AG7" s="3">
        <f t="shared" si="1"/>
        <v>0.53333333333333333</v>
      </c>
    </row>
    <row r="8" spans="1:33">
      <c r="A8" s="1" t="s">
        <v>1</v>
      </c>
      <c r="B8">
        <v>1</v>
      </c>
      <c r="C8">
        <v>1</v>
      </c>
      <c r="D8">
        <v>1</v>
      </c>
      <c r="H8">
        <v>1</v>
      </c>
      <c r="K8" s="18"/>
      <c r="O8">
        <v>1</v>
      </c>
      <c r="P8">
        <v>1</v>
      </c>
      <c r="T8">
        <v>1</v>
      </c>
      <c r="W8">
        <v>1</v>
      </c>
      <c r="X8">
        <v>1</v>
      </c>
      <c r="Z8">
        <v>1</v>
      </c>
      <c r="AB8">
        <v>1</v>
      </c>
      <c r="AC8">
        <v>1</v>
      </c>
      <c r="AD8">
        <v>1</v>
      </c>
      <c r="AF8">
        <f t="shared" si="0"/>
        <v>13</v>
      </c>
      <c r="AG8" s="3">
        <f t="shared" si="1"/>
        <v>0.43333333333333335</v>
      </c>
    </row>
    <row r="9" spans="1:33">
      <c r="A9" s="1" t="s">
        <v>9</v>
      </c>
      <c r="B9">
        <v>1</v>
      </c>
      <c r="D9">
        <v>1</v>
      </c>
      <c r="K9" s="18"/>
      <c r="Y9">
        <v>1</v>
      </c>
      <c r="AF9">
        <f t="shared" si="0"/>
        <v>3</v>
      </c>
      <c r="AG9" s="3">
        <f t="shared" si="1"/>
        <v>0.1</v>
      </c>
    </row>
    <row r="10" spans="1:33">
      <c r="A10" s="1" t="s">
        <v>13</v>
      </c>
      <c r="C10">
        <v>1</v>
      </c>
      <c r="D10">
        <v>1</v>
      </c>
      <c r="G10">
        <v>1</v>
      </c>
      <c r="K10" s="18">
        <v>1</v>
      </c>
      <c r="M10">
        <v>1</v>
      </c>
      <c r="R10">
        <v>1</v>
      </c>
      <c r="Z10">
        <v>1</v>
      </c>
      <c r="AB10">
        <v>1</v>
      </c>
      <c r="AD10">
        <v>1</v>
      </c>
      <c r="AF10">
        <f t="shared" si="0"/>
        <v>9</v>
      </c>
      <c r="AG10" s="3">
        <f t="shared" si="1"/>
        <v>0.3</v>
      </c>
    </row>
    <row r="11" spans="1:33">
      <c r="A11" s="1" t="s">
        <v>4</v>
      </c>
      <c r="C11">
        <v>1</v>
      </c>
      <c r="K11" s="18"/>
      <c r="L11">
        <v>1</v>
      </c>
      <c r="M11">
        <v>1</v>
      </c>
      <c r="N11">
        <v>1</v>
      </c>
      <c r="Q11">
        <v>1</v>
      </c>
      <c r="T11">
        <v>1</v>
      </c>
      <c r="U11">
        <v>1</v>
      </c>
      <c r="AB11">
        <v>1</v>
      </c>
      <c r="AC11">
        <v>1</v>
      </c>
      <c r="AF11">
        <f t="shared" si="0"/>
        <v>9</v>
      </c>
      <c r="AG11" s="3">
        <f t="shared" si="1"/>
        <v>0.3</v>
      </c>
    </row>
    <row r="12" spans="1:33">
      <c r="A12" s="1" t="s">
        <v>8</v>
      </c>
      <c r="B12">
        <v>1</v>
      </c>
      <c r="C12">
        <v>1</v>
      </c>
      <c r="D12">
        <v>1</v>
      </c>
      <c r="E12">
        <v>1</v>
      </c>
      <c r="F12">
        <v>1</v>
      </c>
      <c r="G12">
        <v>1</v>
      </c>
      <c r="H12">
        <v>1</v>
      </c>
      <c r="I12">
        <v>1</v>
      </c>
      <c r="J12">
        <v>1</v>
      </c>
      <c r="K12" s="18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>
        <v>1</v>
      </c>
      <c r="AE12">
        <v>1</v>
      </c>
      <c r="AF12">
        <f t="shared" si="0"/>
        <v>30</v>
      </c>
      <c r="AG12" s="3">
        <f t="shared" si="1"/>
        <v>1</v>
      </c>
    </row>
    <row r="13" spans="1:33">
      <c r="A13" s="1" t="s">
        <v>5</v>
      </c>
      <c r="C13">
        <v>1</v>
      </c>
      <c r="F13">
        <v>1</v>
      </c>
      <c r="G13">
        <v>1</v>
      </c>
      <c r="H13">
        <v>1</v>
      </c>
      <c r="J13">
        <v>1</v>
      </c>
      <c r="K13" s="18">
        <v>1</v>
      </c>
      <c r="Q13">
        <v>1</v>
      </c>
      <c r="R13">
        <v>1</v>
      </c>
      <c r="V13">
        <v>1</v>
      </c>
      <c r="W13">
        <v>1</v>
      </c>
      <c r="X13">
        <v>1</v>
      </c>
      <c r="Y13">
        <v>1</v>
      </c>
      <c r="Z13">
        <v>1</v>
      </c>
      <c r="AC13">
        <v>1</v>
      </c>
      <c r="AD13">
        <v>1</v>
      </c>
      <c r="AF13">
        <f t="shared" si="0"/>
        <v>15</v>
      </c>
      <c r="AG13" s="3">
        <f t="shared" si="1"/>
        <v>0.5</v>
      </c>
    </row>
    <row r="14" spans="1:33">
      <c r="A14" s="1" t="s">
        <v>0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 s="18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>
        <v>1</v>
      </c>
      <c r="AE14">
        <v>1</v>
      </c>
      <c r="AF14">
        <f t="shared" si="0"/>
        <v>30</v>
      </c>
      <c r="AG14" s="3">
        <f t="shared" si="1"/>
        <v>1</v>
      </c>
    </row>
    <row r="15" spans="1:33">
      <c r="A15" s="1" t="s">
        <v>7</v>
      </c>
      <c r="E15">
        <v>1</v>
      </c>
      <c r="G15">
        <v>1</v>
      </c>
      <c r="K15" s="18"/>
      <c r="L15">
        <v>1</v>
      </c>
      <c r="M15">
        <v>1</v>
      </c>
      <c r="Z15">
        <v>1</v>
      </c>
      <c r="AA15">
        <v>1</v>
      </c>
      <c r="AF15">
        <f t="shared" si="0"/>
        <v>6</v>
      </c>
      <c r="AG15" s="3">
        <f t="shared" si="1"/>
        <v>0.2</v>
      </c>
    </row>
    <row r="16" spans="1:33">
      <c r="A16" s="1" t="s">
        <v>10</v>
      </c>
      <c r="F16">
        <v>1</v>
      </c>
      <c r="I16">
        <v>1</v>
      </c>
      <c r="J16">
        <v>1</v>
      </c>
      <c r="K16" s="18">
        <v>1</v>
      </c>
      <c r="R16">
        <v>1</v>
      </c>
      <c r="S16">
        <v>1</v>
      </c>
      <c r="U16">
        <v>1</v>
      </c>
      <c r="X16">
        <v>1</v>
      </c>
      <c r="Y16">
        <v>1</v>
      </c>
      <c r="AB16">
        <v>1</v>
      </c>
      <c r="AE16">
        <v>1</v>
      </c>
      <c r="AF16">
        <f t="shared" si="0"/>
        <v>11</v>
      </c>
      <c r="AG16" s="3">
        <f t="shared" si="1"/>
        <v>0.36666666666666664</v>
      </c>
    </row>
    <row r="17" spans="1:33">
      <c r="A17" s="1" t="s">
        <v>12</v>
      </c>
      <c r="B17">
        <v>1</v>
      </c>
      <c r="C17">
        <v>1</v>
      </c>
      <c r="D17">
        <v>1</v>
      </c>
      <c r="E17">
        <v>1</v>
      </c>
      <c r="F17">
        <v>1</v>
      </c>
      <c r="G17">
        <v>1</v>
      </c>
      <c r="H17">
        <v>1</v>
      </c>
      <c r="I17">
        <v>1</v>
      </c>
      <c r="J17">
        <v>1</v>
      </c>
      <c r="K17" s="18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>
        <v>1</v>
      </c>
      <c r="AE17">
        <v>1</v>
      </c>
      <c r="AF17">
        <f t="shared" si="0"/>
        <v>30</v>
      </c>
      <c r="AG17" s="3">
        <f t="shared" si="1"/>
        <v>1</v>
      </c>
    </row>
    <row r="18" spans="1:33">
      <c r="A18" s="1" t="s">
        <v>16</v>
      </c>
      <c r="B18">
        <v>1</v>
      </c>
      <c r="C18">
        <v>1</v>
      </c>
      <c r="D18">
        <v>1</v>
      </c>
      <c r="E18">
        <v>1</v>
      </c>
      <c r="F18">
        <v>1</v>
      </c>
      <c r="H18">
        <v>1</v>
      </c>
      <c r="J18">
        <v>1</v>
      </c>
      <c r="K18" s="18"/>
      <c r="N18">
        <v>1</v>
      </c>
      <c r="O18">
        <v>1</v>
      </c>
      <c r="P18">
        <v>1</v>
      </c>
      <c r="R18">
        <v>1</v>
      </c>
      <c r="S18">
        <v>1</v>
      </c>
      <c r="U18">
        <v>1</v>
      </c>
      <c r="W18">
        <v>1</v>
      </c>
      <c r="X18">
        <v>1</v>
      </c>
      <c r="Z18">
        <v>1</v>
      </c>
      <c r="AB18">
        <v>1</v>
      </c>
      <c r="AD18">
        <v>1</v>
      </c>
      <c r="AE18">
        <v>1</v>
      </c>
      <c r="AF18">
        <f t="shared" si="0"/>
        <v>19</v>
      </c>
      <c r="AG18" s="3">
        <f t="shared" si="1"/>
        <v>0.6333333333333333</v>
      </c>
    </row>
    <row r="19" spans="1:33">
      <c r="A19" s="1" t="s">
        <v>2</v>
      </c>
      <c r="B19">
        <v>1</v>
      </c>
      <c r="C19">
        <v>1</v>
      </c>
      <c r="D19">
        <v>1</v>
      </c>
      <c r="E19">
        <v>1</v>
      </c>
      <c r="F19">
        <v>1</v>
      </c>
      <c r="G19">
        <v>1</v>
      </c>
      <c r="J19">
        <v>1</v>
      </c>
      <c r="K19" s="18">
        <v>1</v>
      </c>
      <c r="Q19">
        <v>1</v>
      </c>
      <c r="V19">
        <v>1</v>
      </c>
      <c r="X19">
        <v>1</v>
      </c>
      <c r="Y19">
        <v>1</v>
      </c>
      <c r="Z19">
        <v>1</v>
      </c>
      <c r="AD19">
        <v>1</v>
      </c>
      <c r="AF19">
        <f t="shared" si="0"/>
        <v>14</v>
      </c>
      <c r="AG19" s="3">
        <f t="shared" si="1"/>
        <v>0.46666666666666667</v>
      </c>
    </row>
    <row r="20" spans="1:33" s="2" customFormat="1">
      <c r="B20" s="2">
        <f>SUM(B2:B19)</f>
        <v>9</v>
      </c>
      <c r="C20" s="2">
        <f t="shared" ref="C20:AE20" si="2">SUM(C2:C19)</f>
        <v>13</v>
      </c>
      <c r="D20" s="2">
        <f t="shared" si="2"/>
        <v>12</v>
      </c>
      <c r="E20" s="2">
        <f t="shared" si="2"/>
        <v>8</v>
      </c>
      <c r="F20" s="2">
        <f t="shared" si="2"/>
        <v>10</v>
      </c>
      <c r="G20" s="2">
        <f t="shared" si="2"/>
        <v>11</v>
      </c>
      <c r="H20" s="2">
        <f t="shared" si="2"/>
        <v>8</v>
      </c>
      <c r="I20" s="2">
        <f t="shared" si="2"/>
        <v>5</v>
      </c>
      <c r="J20" s="2">
        <f t="shared" si="2"/>
        <v>9</v>
      </c>
      <c r="K20" s="2">
        <f t="shared" si="2"/>
        <v>8</v>
      </c>
      <c r="L20" s="2">
        <f t="shared" si="2"/>
        <v>5</v>
      </c>
      <c r="M20" s="2">
        <f t="shared" si="2"/>
        <v>8</v>
      </c>
      <c r="N20" s="2">
        <f t="shared" si="2"/>
        <v>7</v>
      </c>
      <c r="O20" s="2">
        <f t="shared" si="2"/>
        <v>7</v>
      </c>
      <c r="P20" s="2">
        <f t="shared" si="2"/>
        <v>7</v>
      </c>
      <c r="Q20" s="2">
        <f t="shared" si="2"/>
        <v>9</v>
      </c>
      <c r="R20" s="2">
        <f t="shared" si="2"/>
        <v>9</v>
      </c>
      <c r="S20" s="2">
        <f t="shared" si="2"/>
        <v>8</v>
      </c>
      <c r="T20" s="2">
        <f t="shared" si="2"/>
        <v>5</v>
      </c>
      <c r="U20" s="2">
        <f t="shared" si="2"/>
        <v>8</v>
      </c>
      <c r="V20" s="2">
        <f t="shared" si="2"/>
        <v>6</v>
      </c>
      <c r="W20" s="2">
        <f t="shared" si="2"/>
        <v>8</v>
      </c>
      <c r="X20" s="2">
        <f t="shared" si="2"/>
        <v>12</v>
      </c>
      <c r="Y20" s="2">
        <f t="shared" si="2"/>
        <v>7</v>
      </c>
      <c r="Z20" s="2">
        <f t="shared" si="2"/>
        <v>14</v>
      </c>
      <c r="AA20" s="2">
        <f t="shared" si="2"/>
        <v>5</v>
      </c>
      <c r="AB20" s="2">
        <f t="shared" si="2"/>
        <v>9</v>
      </c>
      <c r="AC20" s="2">
        <f t="shared" si="2"/>
        <v>9</v>
      </c>
      <c r="AD20" s="2">
        <f t="shared" si="2"/>
        <v>12</v>
      </c>
      <c r="AE20" s="2">
        <f t="shared" si="2"/>
        <v>8</v>
      </c>
      <c r="AF20" s="23">
        <f>AVERAGE(B20:AE20)</f>
        <v>8.5333333333333332</v>
      </c>
      <c r="AG20" s="29"/>
    </row>
    <row r="21" spans="1:33">
      <c r="AF21" s="21">
        <f>STDEV(B20:AE20)</f>
        <v>2.3741907272153608</v>
      </c>
      <c r="AG21" s="3"/>
    </row>
    <row r="22" spans="1:33">
      <c r="AF22" s="21">
        <f>CONFIDENCE(0.05, AF21, 30)</f>
        <v>0.84957762904026013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"/>
  <sheetViews>
    <sheetView zoomScale="150" zoomScaleNormal="150" zoomScalePageLayoutView="150" workbookViewId="0">
      <pane xSplit="1" topLeftCell="AA1" activePane="topRight" state="frozen"/>
      <selection pane="topRight" activeCell="AD20" sqref="AD20"/>
    </sheetView>
  </sheetViews>
  <sheetFormatPr baseColWidth="10" defaultRowHeight="15" x14ac:dyDescent="0"/>
  <cols>
    <col min="1" max="1" width="7.83203125" bestFit="1" customWidth="1"/>
    <col min="2" max="2" width="8.83203125" bestFit="1" customWidth="1"/>
    <col min="3" max="3" width="7.1640625" bestFit="1" customWidth="1"/>
    <col min="4" max="4" width="9.33203125" bestFit="1" customWidth="1"/>
    <col min="5" max="5" width="7.33203125" bestFit="1" customWidth="1"/>
    <col min="6" max="7" width="9" bestFit="1" customWidth="1"/>
    <col min="8" max="8" width="7" bestFit="1" customWidth="1"/>
    <col min="9" max="9" width="9.5" bestFit="1" customWidth="1"/>
    <col min="10" max="10" width="9.1640625" bestFit="1" customWidth="1"/>
    <col min="11" max="11" width="8" bestFit="1" customWidth="1"/>
    <col min="12" max="12" width="10.1640625" bestFit="1" customWidth="1"/>
    <col min="13" max="13" width="9.5" bestFit="1" customWidth="1"/>
    <col min="14" max="14" width="5.6640625" bestFit="1" customWidth="1"/>
    <col min="15" max="15" width="8.6640625" bestFit="1" customWidth="1"/>
    <col min="16" max="16" width="7.1640625" bestFit="1" customWidth="1"/>
    <col min="18" max="18" width="7.1640625" bestFit="1" customWidth="1"/>
    <col min="19" max="19" width="9.83203125" bestFit="1" customWidth="1"/>
    <col min="20" max="20" width="9.6640625" bestFit="1" customWidth="1"/>
    <col min="22" max="22" width="6" bestFit="1" customWidth="1"/>
    <col min="23" max="23" width="9" bestFit="1" customWidth="1"/>
    <col min="24" max="24" width="6.6640625" bestFit="1" customWidth="1"/>
    <col min="25" max="25" width="8.33203125" customWidth="1"/>
    <col min="26" max="26" width="6.6640625" customWidth="1"/>
    <col min="27" max="28" width="8.6640625" customWidth="1"/>
  </cols>
  <sheetData>
    <row r="1" spans="1:28">
      <c r="B1" t="s">
        <v>97</v>
      </c>
      <c r="C1" t="s">
        <v>396</v>
      </c>
      <c r="D1" t="s">
        <v>398</v>
      </c>
      <c r="E1" t="s">
        <v>160</v>
      </c>
      <c r="F1" t="s">
        <v>317</v>
      </c>
      <c r="G1" t="s">
        <v>407</v>
      </c>
      <c r="H1" t="s">
        <v>277</v>
      </c>
      <c r="I1" t="s">
        <v>195</v>
      </c>
      <c r="J1" t="s">
        <v>258</v>
      </c>
      <c r="K1" t="s">
        <v>302</v>
      </c>
      <c r="L1" t="s">
        <v>34</v>
      </c>
      <c r="M1" t="s">
        <v>259</v>
      </c>
      <c r="N1" t="s">
        <v>408</v>
      </c>
      <c r="O1" t="s">
        <v>409</v>
      </c>
      <c r="P1" t="s">
        <v>289</v>
      </c>
      <c r="Q1" t="s">
        <v>148</v>
      </c>
      <c r="R1" t="s">
        <v>245</v>
      </c>
      <c r="S1" t="s">
        <v>326</v>
      </c>
      <c r="T1" t="s">
        <v>403</v>
      </c>
      <c r="U1" t="s">
        <v>393</v>
      </c>
      <c r="V1" t="s">
        <v>268</v>
      </c>
      <c r="W1" t="s">
        <v>410</v>
      </c>
      <c r="X1" t="s">
        <v>312</v>
      </c>
      <c r="Y1" t="s">
        <v>156</v>
      </c>
      <c r="Z1" t="s">
        <v>411</v>
      </c>
    </row>
    <row r="2" spans="1:28">
      <c r="A2" s="1" t="s">
        <v>11</v>
      </c>
      <c r="E2">
        <v>1</v>
      </c>
      <c r="F2">
        <v>1</v>
      </c>
      <c r="H2">
        <v>1</v>
      </c>
      <c r="I2">
        <v>1</v>
      </c>
      <c r="J2">
        <v>1</v>
      </c>
      <c r="K2">
        <v>1</v>
      </c>
      <c r="M2">
        <v>1</v>
      </c>
      <c r="O2">
        <v>1</v>
      </c>
      <c r="Q2">
        <v>1</v>
      </c>
      <c r="S2">
        <v>1</v>
      </c>
      <c r="U2">
        <v>1</v>
      </c>
      <c r="V2">
        <v>1</v>
      </c>
      <c r="W2">
        <v>1</v>
      </c>
      <c r="Y2">
        <v>1</v>
      </c>
      <c r="Z2">
        <v>1</v>
      </c>
      <c r="AA2">
        <f t="shared" ref="AA2:AA17" si="0">SUM(B2:Z2)</f>
        <v>15</v>
      </c>
      <c r="AB2" s="3">
        <f>AA2/25</f>
        <v>0.6</v>
      </c>
    </row>
    <row r="3" spans="1:28">
      <c r="A3" s="1" t="s">
        <v>15</v>
      </c>
      <c r="B3">
        <v>1</v>
      </c>
      <c r="C3">
        <v>1</v>
      </c>
      <c r="E3">
        <v>1</v>
      </c>
      <c r="G3">
        <v>1</v>
      </c>
      <c r="H3">
        <v>1</v>
      </c>
      <c r="I3">
        <v>1</v>
      </c>
      <c r="N3">
        <v>1</v>
      </c>
      <c r="P3">
        <v>1</v>
      </c>
      <c r="R3">
        <v>1</v>
      </c>
      <c r="U3">
        <v>1</v>
      </c>
      <c r="V3">
        <v>1</v>
      </c>
      <c r="W3">
        <v>1</v>
      </c>
      <c r="X3">
        <v>1</v>
      </c>
      <c r="Z3">
        <v>1</v>
      </c>
      <c r="AA3">
        <f t="shared" si="0"/>
        <v>14</v>
      </c>
      <c r="AB3" s="3">
        <f t="shared" ref="AB3:AB19" si="1">AA3/25</f>
        <v>0.56000000000000005</v>
      </c>
    </row>
    <row r="4" spans="1:28">
      <c r="A4" s="1" t="s">
        <v>14</v>
      </c>
      <c r="C4">
        <v>1</v>
      </c>
      <c r="D4">
        <v>1</v>
      </c>
      <c r="E4">
        <v>1</v>
      </c>
      <c r="P4">
        <v>1</v>
      </c>
      <c r="X4">
        <v>1</v>
      </c>
      <c r="AA4">
        <f t="shared" si="0"/>
        <v>5</v>
      </c>
      <c r="AB4" s="3">
        <f t="shared" si="1"/>
        <v>0.2</v>
      </c>
    </row>
    <row r="5" spans="1:28">
      <c r="A5" s="1" t="s">
        <v>3</v>
      </c>
      <c r="C5">
        <v>1</v>
      </c>
      <c r="D5">
        <v>1</v>
      </c>
      <c r="L5">
        <v>1</v>
      </c>
      <c r="M5">
        <v>1</v>
      </c>
      <c r="O5">
        <v>1</v>
      </c>
      <c r="P5">
        <v>1</v>
      </c>
      <c r="Q5">
        <v>1</v>
      </c>
      <c r="R5">
        <v>1</v>
      </c>
      <c r="S5">
        <v>1</v>
      </c>
      <c r="T5">
        <v>1</v>
      </c>
      <c r="Y5">
        <v>1</v>
      </c>
      <c r="AA5">
        <f t="shared" si="0"/>
        <v>11</v>
      </c>
      <c r="AB5" s="3">
        <f t="shared" si="1"/>
        <v>0.44</v>
      </c>
    </row>
    <row r="6" spans="1:28">
      <c r="A6" s="1" t="s">
        <v>17</v>
      </c>
      <c r="N6">
        <v>1</v>
      </c>
      <c r="R6">
        <v>1</v>
      </c>
      <c r="T6">
        <v>1</v>
      </c>
      <c r="AA6">
        <f t="shared" si="0"/>
        <v>3</v>
      </c>
      <c r="AB6" s="3">
        <f t="shared" si="1"/>
        <v>0.12</v>
      </c>
    </row>
    <row r="7" spans="1:28">
      <c r="A7" s="1" t="s">
        <v>6</v>
      </c>
      <c r="B7">
        <v>1</v>
      </c>
      <c r="C7">
        <v>1</v>
      </c>
      <c r="E7">
        <v>1</v>
      </c>
      <c r="H7">
        <v>1</v>
      </c>
      <c r="I7">
        <v>1</v>
      </c>
      <c r="J7">
        <v>1</v>
      </c>
      <c r="K7">
        <v>1</v>
      </c>
      <c r="P7">
        <v>1</v>
      </c>
      <c r="R7">
        <v>1</v>
      </c>
      <c r="S7">
        <v>1</v>
      </c>
      <c r="U7">
        <v>1</v>
      </c>
      <c r="V7">
        <v>1</v>
      </c>
      <c r="AA7">
        <f t="shared" si="0"/>
        <v>12</v>
      </c>
      <c r="AB7" s="3">
        <f t="shared" si="1"/>
        <v>0.48</v>
      </c>
    </row>
    <row r="8" spans="1:28">
      <c r="A8" s="1" t="s">
        <v>1</v>
      </c>
      <c r="C8">
        <v>1</v>
      </c>
      <c r="D8">
        <v>1</v>
      </c>
      <c r="P8">
        <v>1</v>
      </c>
      <c r="R8">
        <v>1</v>
      </c>
      <c r="T8">
        <v>1</v>
      </c>
      <c r="AA8">
        <f t="shared" si="0"/>
        <v>5</v>
      </c>
      <c r="AB8" s="3">
        <f t="shared" si="1"/>
        <v>0.2</v>
      </c>
    </row>
    <row r="9" spans="1:28">
      <c r="A9" s="1" t="s">
        <v>9</v>
      </c>
      <c r="I9">
        <v>1</v>
      </c>
      <c r="V9">
        <v>1</v>
      </c>
      <c r="W9">
        <v>1</v>
      </c>
      <c r="Y9">
        <v>1</v>
      </c>
      <c r="AA9">
        <f t="shared" si="0"/>
        <v>4</v>
      </c>
      <c r="AB9" s="3">
        <f t="shared" si="1"/>
        <v>0.16</v>
      </c>
    </row>
    <row r="10" spans="1:28">
      <c r="A10" s="1" t="s">
        <v>13</v>
      </c>
      <c r="B10">
        <v>1</v>
      </c>
      <c r="C10">
        <v>1</v>
      </c>
      <c r="E10">
        <v>1</v>
      </c>
      <c r="F10">
        <v>1</v>
      </c>
      <c r="G10">
        <v>1</v>
      </c>
      <c r="H10">
        <v>1</v>
      </c>
      <c r="I10">
        <v>1</v>
      </c>
      <c r="K10">
        <v>1</v>
      </c>
      <c r="L10">
        <v>1</v>
      </c>
      <c r="P10">
        <v>1</v>
      </c>
      <c r="R10">
        <v>1</v>
      </c>
      <c r="S10">
        <v>1</v>
      </c>
      <c r="U10">
        <v>1</v>
      </c>
      <c r="Z10">
        <v>1</v>
      </c>
      <c r="AA10">
        <f t="shared" si="0"/>
        <v>14</v>
      </c>
      <c r="AB10" s="3">
        <f t="shared" si="1"/>
        <v>0.56000000000000005</v>
      </c>
    </row>
    <row r="11" spans="1:28">
      <c r="A11" s="1" t="s">
        <v>4</v>
      </c>
      <c r="C11">
        <v>1</v>
      </c>
      <c r="F11">
        <v>1</v>
      </c>
      <c r="H11">
        <v>1</v>
      </c>
      <c r="J11">
        <v>1</v>
      </c>
      <c r="L11">
        <v>1</v>
      </c>
      <c r="M11">
        <v>1</v>
      </c>
      <c r="R11">
        <v>1</v>
      </c>
      <c r="AA11">
        <f t="shared" si="0"/>
        <v>7</v>
      </c>
      <c r="AB11" s="3">
        <f t="shared" si="1"/>
        <v>0.28000000000000003</v>
      </c>
    </row>
    <row r="12" spans="1:28">
      <c r="A12" s="1" t="s">
        <v>8</v>
      </c>
      <c r="C12">
        <v>1</v>
      </c>
      <c r="D12">
        <v>1</v>
      </c>
      <c r="E12">
        <v>1</v>
      </c>
      <c r="F12">
        <v>1</v>
      </c>
      <c r="G12">
        <v>1</v>
      </c>
      <c r="H12">
        <v>1</v>
      </c>
      <c r="I12">
        <v>1</v>
      </c>
      <c r="J12">
        <v>1</v>
      </c>
      <c r="K12">
        <v>1</v>
      </c>
      <c r="M12">
        <v>1</v>
      </c>
      <c r="P12">
        <v>1</v>
      </c>
      <c r="S12">
        <v>1</v>
      </c>
      <c r="T12">
        <v>1</v>
      </c>
      <c r="U12">
        <v>1</v>
      </c>
      <c r="X12">
        <v>1</v>
      </c>
      <c r="AA12">
        <f t="shared" si="0"/>
        <v>15</v>
      </c>
      <c r="AB12" s="3">
        <f t="shared" si="1"/>
        <v>0.6</v>
      </c>
    </row>
    <row r="13" spans="1:28">
      <c r="A13" s="1" t="s">
        <v>5</v>
      </c>
      <c r="C13">
        <v>1</v>
      </c>
      <c r="D13">
        <v>1</v>
      </c>
      <c r="I13">
        <v>1</v>
      </c>
      <c r="P13">
        <v>1</v>
      </c>
      <c r="R13">
        <v>1</v>
      </c>
      <c r="S13">
        <v>1</v>
      </c>
      <c r="T13">
        <v>1</v>
      </c>
      <c r="U13">
        <v>1</v>
      </c>
      <c r="AA13">
        <f t="shared" si="0"/>
        <v>8</v>
      </c>
      <c r="AB13" s="3">
        <f t="shared" si="1"/>
        <v>0.32</v>
      </c>
    </row>
    <row r="14" spans="1:28">
      <c r="A14" s="1" t="s">
        <v>0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f t="shared" si="0"/>
        <v>25</v>
      </c>
      <c r="AB14" s="3">
        <f t="shared" si="1"/>
        <v>1</v>
      </c>
    </row>
    <row r="15" spans="1:28">
      <c r="A15" s="1" t="s">
        <v>7</v>
      </c>
      <c r="E15">
        <v>1</v>
      </c>
      <c r="G15">
        <v>1</v>
      </c>
      <c r="J15">
        <v>1</v>
      </c>
      <c r="K15">
        <v>1</v>
      </c>
      <c r="L15">
        <v>1</v>
      </c>
      <c r="P15">
        <v>1</v>
      </c>
      <c r="R15">
        <v>1</v>
      </c>
      <c r="S15">
        <v>1</v>
      </c>
      <c r="U15">
        <v>1</v>
      </c>
      <c r="Y15">
        <v>1</v>
      </c>
      <c r="Z15">
        <v>1</v>
      </c>
      <c r="AA15">
        <f t="shared" si="0"/>
        <v>11</v>
      </c>
      <c r="AB15" s="3">
        <f t="shared" si="1"/>
        <v>0.44</v>
      </c>
    </row>
    <row r="16" spans="1:28">
      <c r="A16" s="1" t="s">
        <v>10</v>
      </c>
      <c r="E16">
        <v>1</v>
      </c>
      <c r="F16">
        <v>1</v>
      </c>
      <c r="N16">
        <v>1</v>
      </c>
      <c r="P16">
        <v>1</v>
      </c>
      <c r="S16">
        <v>1</v>
      </c>
      <c r="Z16">
        <v>1</v>
      </c>
      <c r="AA16">
        <f t="shared" si="0"/>
        <v>6</v>
      </c>
      <c r="AB16" s="3">
        <f t="shared" si="1"/>
        <v>0.24</v>
      </c>
    </row>
    <row r="17" spans="1:28">
      <c r="A17" s="1" t="s">
        <v>12</v>
      </c>
      <c r="B17">
        <v>1</v>
      </c>
      <c r="C17">
        <v>1</v>
      </c>
      <c r="D17">
        <v>1</v>
      </c>
      <c r="E17">
        <v>1</v>
      </c>
      <c r="F17">
        <v>1</v>
      </c>
      <c r="G17">
        <v>1</v>
      </c>
      <c r="H17">
        <v>1</v>
      </c>
      <c r="I17">
        <v>1</v>
      </c>
      <c r="K17">
        <v>1</v>
      </c>
      <c r="M17">
        <v>1</v>
      </c>
      <c r="P17">
        <v>1</v>
      </c>
      <c r="R17">
        <v>1</v>
      </c>
      <c r="S17">
        <v>1</v>
      </c>
      <c r="T17">
        <v>1</v>
      </c>
      <c r="U17">
        <v>1</v>
      </c>
      <c r="W17">
        <v>1</v>
      </c>
      <c r="X17">
        <v>1</v>
      </c>
      <c r="AA17">
        <f t="shared" si="0"/>
        <v>17</v>
      </c>
      <c r="AB17" s="3">
        <f t="shared" si="1"/>
        <v>0.68</v>
      </c>
    </row>
    <row r="18" spans="1:28">
      <c r="A18" s="1" t="s">
        <v>16</v>
      </c>
      <c r="B18">
        <v>1</v>
      </c>
      <c r="C18">
        <v>1</v>
      </c>
      <c r="D18">
        <v>1</v>
      </c>
      <c r="E18">
        <v>1</v>
      </c>
      <c r="F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f>SUM(B18:Z18)</f>
        <v>25</v>
      </c>
      <c r="AB18" s="3">
        <f t="shared" si="1"/>
        <v>1</v>
      </c>
    </row>
    <row r="19" spans="1:28">
      <c r="A19" s="1" t="s">
        <v>2</v>
      </c>
      <c r="B19">
        <v>0</v>
      </c>
      <c r="C19">
        <v>1</v>
      </c>
      <c r="I19">
        <v>1</v>
      </c>
      <c r="U19">
        <v>1</v>
      </c>
      <c r="X19">
        <v>1</v>
      </c>
      <c r="AA19">
        <f>SUM(B19:Z19)</f>
        <v>4</v>
      </c>
      <c r="AB19" s="3">
        <f t="shared" si="1"/>
        <v>0.16</v>
      </c>
    </row>
    <row r="20" spans="1:28" s="2" customFormat="1">
      <c r="B20" s="2">
        <f>SUM(B2:B19)</f>
        <v>6</v>
      </c>
      <c r="C20" s="2">
        <f t="shared" ref="C20:Z20" si="2">SUM(C2:C19)</f>
        <v>13</v>
      </c>
      <c r="D20" s="2">
        <f t="shared" si="2"/>
        <v>8</v>
      </c>
      <c r="E20" s="2">
        <f t="shared" si="2"/>
        <v>11</v>
      </c>
      <c r="F20" s="2">
        <f t="shared" si="2"/>
        <v>8</v>
      </c>
      <c r="G20" s="2">
        <f t="shared" si="2"/>
        <v>7</v>
      </c>
      <c r="H20" s="2">
        <f t="shared" si="2"/>
        <v>9</v>
      </c>
      <c r="I20" s="2">
        <f t="shared" si="2"/>
        <v>11</v>
      </c>
      <c r="J20" s="2">
        <f t="shared" si="2"/>
        <v>7</v>
      </c>
      <c r="K20" s="2">
        <f t="shared" si="2"/>
        <v>8</v>
      </c>
      <c r="L20" s="2">
        <f t="shared" si="2"/>
        <v>6</v>
      </c>
      <c r="M20" s="2">
        <f t="shared" si="2"/>
        <v>7</v>
      </c>
      <c r="N20" s="2">
        <f t="shared" si="2"/>
        <v>5</v>
      </c>
      <c r="O20" s="2">
        <f t="shared" si="2"/>
        <v>4</v>
      </c>
      <c r="P20" s="2">
        <f t="shared" si="2"/>
        <v>13</v>
      </c>
      <c r="Q20" s="2">
        <f t="shared" si="2"/>
        <v>4</v>
      </c>
      <c r="R20" s="2">
        <f t="shared" si="2"/>
        <v>12</v>
      </c>
      <c r="S20" s="2">
        <f t="shared" si="2"/>
        <v>11</v>
      </c>
      <c r="T20" s="2">
        <f t="shared" si="2"/>
        <v>8</v>
      </c>
      <c r="U20" s="2">
        <f t="shared" si="2"/>
        <v>11</v>
      </c>
      <c r="V20" s="2">
        <f t="shared" si="2"/>
        <v>6</v>
      </c>
      <c r="W20" s="2">
        <f t="shared" si="2"/>
        <v>6</v>
      </c>
      <c r="X20" s="2">
        <f t="shared" si="2"/>
        <v>7</v>
      </c>
      <c r="Y20" s="2">
        <f t="shared" si="2"/>
        <v>6</v>
      </c>
      <c r="Z20" s="2">
        <f t="shared" si="2"/>
        <v>7</v>
      </c>
      <c r="AA20" s="23">
        <f>AVERAGE(B20:Z20)</f>
        <v>8.0399999999999991</v>
      </c>
      <c r="AB20" s="11"/>
    </row>
    <row r="21" spans="1:28">
      <c r="AA21" s="21">
        <f>STDEV(B20:Z20)</f>
        <v>2.6532998322843202</v>
      </c>
      <c r="AB21" s="3"/>
    </row>
    <row r="22" spans="1:28">
      <c r="AA22" s="21">
        <f>CONFIDENCE(0.05, AA21, 25)</f>
        <v>1.0400744222926865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22"/>
  <sheetViews>
    <sheetView tabSelected="1" zoomScale="150" zoomScaleNormal="150" zoomScalePageLayoutView="150" workbookViewId="0">
      <pane xSplit="1" topLeftCell="BK1" activePane="topRight" state="frozen"/>
      <selection pane="topRight" activeCell="BO8" sqref="BO8"/>
    </sheetView>
  </sheetViews>
  <sheetFormatPr baseColWidth="10" defaultRowHeight="15" x14ac:dyDescent="0"/>
  <cols>
    <col min="1" max="1" width="7.83203125" bestFit="1" customWidth="1"/>
    <col min="2" max="2" width="10.6640625" bestFit="1" customWidth="1"/>
    <col min="3" max="3" width="9.6640625" bestFit="1" customWidth="1"/>
    <col min="4" max="4" width="8.83203125" bestFit="1" customWidth="1"/>
    <col min="5" max="5" width="10" bestFit="1" customWidth="1"/>
    <col min="6" max="6" width="8" bestFit="1" customWidth="1"/>
    <col min="7" max="7" width="7" bestFit="1" customWidth="1"/>
    <col min="8" max="8" width="8.5" bestFit="1" customWidth="1"/>
    <col min="9" max="9" width="7.1640625" bestFit="1" customWidth="1"/>
    <col min="10" max="10" width="10" bestFit="1" customWidth="1"/>
    <col min="11" max="11" width="8.83203125" bestFit="1" customWidth="1"/>
    <col min="12" max="12" width="7.83203125" bestFit="1" customWidth="1"/>
    <col min="13" max="13" width="7.33203125" style="18" bestFit="1" customWidth="1"/>
    <col min="14" max="14" width="10.1640625" bestFit="1" customWidth="1"/>
    <col min="15" max="15" width="9" bestFit="1" customWidth="1"/>
    <col min="16" max="16" width="9.5" bestFit="1" customWidth="1"/>
    <col min="17" max="17" width="9" bestFit="1" customWidth="1"/>
    <col min="18" max="18" width="7.5" bestFit="1" customWidth="1"/>
    <col min="19" max="19" width="9.83203125" bestFit="1" customWidth="1"/>
    <col min="20" max="20" width="7.83203125" bestFit="1" customWidth="1"/>
    <col min="21" max="21" width="9.5" bestFit="1" customWidth="1"/>
    <col min="22" max="22" width="8.83203125" bestFit="1" customWidth="1"/>
    <col min="23" max="23" width="8.1640625" bestFit="1" customWidth="1"/>
    <col min="24" max="24" width="9" bestFit="1" customWidth="1"/>
    <col min="25" max="25" width="7.1640625" bestFit="1" customWidth="1"/>
    <col min="26" max="26" width="7.83203125" bestFit="1" customWidth="1"/>
    <col min="27" max="27" width="9" bestFit="1" customWidth="1"/>
    <col min="28" max="28" width="7.5" bestFit="1" customWidth="1"/>
    <col min="29" max="29" width="6.83203125" bestFit="1" customWidth="1"/>
    <col min="30" max="30" width="7.5" bestFit="1" customWidth="1"/>
    <col min="31" max="31" width="6.5" bestFit="1" customWidth="1"/>
    <col min="32" max="32" width="8" bestFit="1" customWidth="1"/>
    <col min="33" max="33" width="9.33203125" bestFit="1" customWidth="1"/>
    <col min="34" max="34" width="7.1640625" bestFit="1" customWidth="1"/>
    <col min="35" max="35" width="8.1640625" bestFit="1" customWidth="1"/>
    <col min="36" max="36" width="6.83203125" bestFit="1" customWidth="1"/>
    <col min="37" max="38" width="8.1640625" bestFit="1" customWidth="1"/>
    <col min="39" max="40" width="8" bestFit="1" customWidth="1"/>
    <col min="41" max="41" width="9" bestFit="1" customWidth="1"/>
    <col min="42" max="42" width="9.1640625" bestFit="1" customWidth="1"/>
    <col min="44" max="44" width="8.5" bestFit="1" customWidth="1"/>
    <col min="45" max="45" width="7.83203125" bestFit="1" customWidth="1"/>
    <col min="46" max="47" width="8.83203125" bestFit="1" customWidth="1"/>
    <col min="48" max="48" width="7.5" bestFit="1" customWidth="1"/>
    <col min="49" max="49" width="10.1640625" bestFit="1" customWidth="1"/>
    <col min="50" max="50" width="9" bestFit="1" customWidth="1"/>
    <col min="51" max="51" width="8.5" bestFit="1" customWidth="1"/>
    <col min="52" max="52" width="9.33203125" bestFit="1" customWidth="1"/>
    <col min="53" max="53" width="8.5" bestFit="1" customWidth="1"/>
    <col min="54" max="54" width="7.5" bestFit="1" customWidth="1"/>
    <col min="55" max="55" width="9.5" bestFit="1" customWidth="1"/>
    <col min="56" max="56" width="7.6640625" bestFit="1" customWidth="1"/>
    <col min="57" max="57" width="10" bestFit="1" customWidth="1"/>
    <col min="58" max="58" width="8" bestFit="1" customWidth="1"/>
    <col min="59" max="59" width="9.1640625" bestFit="1" customWidth="1"/>
    <col min="60" max="61" width="7.6640625" bestFit="1" customWidth="1"/>
    <col min="62" max="62" width="9" bestFit="1" customWidth="1"/>
    <col min="63" max="63" width="10.5" bestFit="1" customWidth="1"/>
  </cols>
  <sheetData>
    <row r="1" spans="1:65">
      <c r="B1" t="s">
        <v>182</v>
      </c>
      <c r="C1" t="s">
        <v>183</v>
      </c>
      <c r="D1" t="s">
        <v>184</v>
      </c>
      <c r="E1" t="s">
        <v>185</v>
      </c>
      <c r="F1" t="s">
        <v>186</v>
      </c>
      <c r="G1" t="s">
        <v>187</v>
      </c>
      <c r="H1" t="s">
        <v>188</v>
      </c>
      <c r="I1" t="s">
        <v>189</v>
      </c>
      <c r="J1" t="s">
        <v>190</v>
      </c>
      <c r="K1" t="s">
        <v>191</v>
      </c>
      <c r="L1" t="s">
        <v>192</v>
      </c>
      <c r="M1" s="18" t="s">
        <v>193</v>
      </c>
      <c r="N1" t="s">
        <v>161</v>
      </c>
      <c r="O1" t="s">
        <v>194</v>
      </c>
      <c r="P1" t="s">
        <v>195</v>
      </c>
      <c r="Q1" t="s">
        <v>196</v>
      </c>
      <c r="R1" t="s">
        <v>197</v>
      </c>
      <c r="S1" t="s">
        <v>198</v>
      </c>
      <c r="T1" t="s">
        <v>199</v>
      </c>
      <c r="U1" t="s">
        <v>200</v>
      </c>
      <c r="V1" t="s">
        <v>201</v>
      </c>
      <c r="W1" t="s">
        <v>162</v>
      </c>
      <c r="X1" t="s">
        <v>202</v>
      </c>
      <c r="Y1" t="s">
        <v>203</v>
      </c>
      <c r="Z1" t="s">
        <v>104</v>
      </c>
      <c r="AA1" t="s">
        <v>204</v>
      </c>
      <c r="AB1" t="s">
        <v>205</v>
      </c>
      <c r="AC1" t="s">
        <v>206</v>
      </c>
      <c r="AD1" t="s">
        <v>146</v>
      </c>
      <c r="AE1" t="s">
        <v>207</v>
      </c>
      <c r="AF1" t="s">
        <v>41</v>
      </c>
      <c r="AG1" t="s">
        <v>208</v>
      </c>
      <c r="AH1" t="s">
        <v>209</v>
      </c>
      <c r="AI1" t="s">
        <v>210</v>
      </c>
      <c r="AJ1" t="s">
        <v>211</v>
      </c>
      <c r="AK1" t="s">
        <v>212</v>
      </c>
      <c r="AL1" t="s">
        <v>213</v>
      </c>
      <c r="AM1" t="s">
        <v>214</v>
      </c>
      <c r="AN1" t="s">
        <v>215</v>
      </c>
      <c r="AO1" t="s">
        <v>216</v>
      </c>
      <c r="AP1" t="s">
        <v>217</v>
      </c>
      <c r="AQ1" t="s">
        <v>218</v>
      </c>
      <c r="AR1" t="s">
        <v>219</v>
      </c>
      <c r="AS1" t="s">
        <v>123</v>
      </c>
      <c r="AT1" t="s">
        <v>220</v>
      </c>
      <c r="AU1" t="s">
        <v>221</v>
      </c>
      <c r="AV1" t="s">
        <v>222</v>
      </c>
      <c r="AW1" t="s">
        <v>223</v>
      </c>
      <c r="AX1" t="s">
        <v>174</v>
      </c>
      <c r="AY1" t="s">
        <v>224</v>
      </c>
      <c r="AZ1" t="s">
        <v>337</v>
      </c>
      <c r="BA1" t="s">
        <v>225</v>
      </c>
      <c r="BB1" t="s">
        <v>226</v>
      </c>
      <c r="BC1" t="s">
        <v>227</v>
      </c>
      <c r="BD1" t="s">
        <v>228</v>
      </c>
      <c r="BE1" t="s">
        <v>128</v>
      </c>
      <c r="BF1" t="s">
        <v>129</v>
      </c>
      <c r="BG1" t="s">
        <v>229</v>
      </c>
      <c r="BH1" t="s">
        <v>230</v>
      </c>
      <c r="BI1" t="s">
        <v>231</v>
      </c>
      <c r="BJ1" t="s">
        <v>232</v>
      </c>
      <c r="BK1" t="s">
        <v>233</v>
      </c>
    </row>
    <row r="2" spans="1:65">
      <c r="A2" s="1" t="s">
        <v>11</v>
      </c>
      <c r="C2">
        <v>1</v>
      </c>
      <c r="E2">
        <v>1</v>
      </c>
      <c r="H2">
        <v>1</v>
      </c>
      <c r="I2">
        <v>1</v>
      </c>
      <c r="K2">
        <v>1</v>
      </c>
      <c r="L2">
        <v>1</v>
      </c>
      <c r="N2">
        <v>1</v>
      </c>
      <c r="O2">
        <v>1</v>
      </c>
      <c r="P2">
        <v>1</v>
      </c>
      <c r="T2">
        <v>1</v>
      </c>
      <c r="U2">
        <v>1</v>
      </c>
      <c r="V2">
        <v>1</v>
      </c>
      <c r="W2">
        <v>1</v>
      </c>
      <c r="AA2">
        <v>1</v>
      </c>
      <c r="AB2">
        <v>1</v>
      </c>
      <c r="AC2">
        <v>1</v>
      </c>
      <c r="AD2">
        <v>1</v>
      </c>
      <c r="AE2">
        <v>1</v>
      </c>
      <c r="AG2">
        <v>1</v>
      </c>
      <c r="AI2">
        <v>1</v>
      </c>
      <c r="AK2">
        <v>1</v>
      </c>
      <c r="AM2">
        <v>1</v>
      </c>
      <c r="AS2">
        <v>1</v>
      </c>
      <c r="AU2">
        <v>1</v>
      </c>
      <c r="AV2">
        <v>1</v>
      </c>
      <c r="AZ2">
        <v>1</v>
      </c>
      <c r="BA2">
        <v>1</v>
      </c>
      <c r="BB2">
        <v>1</v>
      </c>
      <c r="BG2">
        <v>1</v>
      </c>
      <c r="BI2">
        <v>1</v>
      </c>
      <c r="BK2">
        <v>1</v>
      </c>
      <c r="BL2">
        <f t="shared" ref="BL2:BL19" si="0">SUM(B2:BK2)</f>
        <v>31</v>
      </c>
      <c r="BM2" s="3">
        <f>BL2/62</f>
        <v>0.5</v>
      </c>
    </row>
    <row r="3" spans="1:65">
      <c r="A3" s="1" t="s">
        <v>15</v>
      </c>
      <c r="C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M3" s="18">
        <v>1</v>
      </c>
      <c r="N3">
        <v>1</v>
      </c>
      <c r="P3">
        <v>1</v>
      </c>
      <c r="Q3">
        <v>1</v>
      </c>
      <c r="R3">
        <v>1</v>
      </c>
      <c r="U3">
        <v>1</v>
      </c>
      <c r="W3">
        <v>1</v>
      </c>
      <c r="X3">
        <v>1</v>
      </c>
      <c r="Y3">
        <v>1</v>
      </c>
      <c r="Z3">
        <v>1</v>
      </c>
      <c r="AA3">
        <v>1</v>
      </c>
      <c r="AD3">
        <v>1</v>
      </c>
      <c r="AO3">
        <v>1</v>
      </c>
      <c r="AS3">
        <v>1</v>
      </c>
      <c r="AU3">
        <v>1</v>
      </c>
      <c r="AV3">
        <v>1</v>
      </c>
      <c r="AX3">
        <v>1</v>
      </c>
      <c r="AY3">
        <v>1</v>
      </c>
      <c r="AZ3">
        <v>1</v>
      </c>
      <c r="BA3">
        <v>1</v>
      </c>
      <c r="BI3">
        <v>1</v>
      </c>
      <c r="BL3">
        <f t="shared" si="0"/>
        <v>29</v>
      </c>
      <c r="BM3" s="3">
        <f t="shared" ref="BM3:BM19" si="1">BL3/62</f>
        <v>0.46774193548387094</v>
      </c>
    </row>
    <row r="4" spans="1:65">
      <c r="A4" s="1" t="s">
        <v>14</v>
      </c>
      <c r="E4">
        <v>1</v>
      </c>
      <c r="H4">
        <v>1</v>
      </c>
      <c r="K4">
        <v>1</v>
      </c>
      <c r="Q4">
        <v>1</v>
      </c>
      <c r="U4">
        <v>1</v>
      </c>
      <c r="X4">
        <v>1</v>
      </c>
      <c r="AB4">
        <v>1</v>
      </c>
      <c r="AE4">
        <v>1</v>
      </c>
      <c r="AJ4">
        <v>1</v>
      </c>
      <c r="AO4">
        <v>1</v>
      </c>
      <c r="BC4">
        <v>1</v>
      </c>
      <c r="BL4">
        <f t="shared" si="0"/>
        <v>11</v>
      </c>
      <c r="BM4" s="3">
        <f t="shared" si="1"/>
        <v>0.17741935483870969</v>
      </c>
    </row>
    <row r="5" spans="1:65">
      <c r="A5" s="1" t="s">
        <v>3</v>
      </c>
      <c r="G5">
        <v>1</v>
      </c>
      <c r="X5">
        <v>1</v>
      </c>
      <c r="AD5">
        <v>1</v>
      </c>
      <c r="AE5">
        <v>1</v>
      </c>
      <c r="AF5">
        <v>1</v>
      </c>
      <c r="AZ5">
        <v>1</v>
      </c>
      <c r="BA5">
        <v>1</v>
      </c>
      <c r="BB5">
        <v>1</v>
      </c>
      <c r="BL5">
        <f t="shared" si="0"/>
        <v>8</v>
      </c>
      <c r="BM5" s="3">
        <f t="shared" si="1"/>
        <v>0.12903225806451613</v>
      </c>
    </row>
    <row r="6" spans="1:65">
      <c r="A6" s="1" t="s">
        <v>17</v>
      </c>
      <c r="D6">
        <v>1</v>
      </c>
      <c r="Z6">
        <v>1</v>
      </c>
      <c r="AD6">
        <v>1</v>
      </c>
      <c r="AP6">
        <v>1</v>
      </c>
      <c r="BB6">
        <v>1</v>
      </c>
      <c r="BE6">
        <v>1</v>
      </c>
      <c r="BL6">
        <f t="shared" si="0"/>
        <v>6</v>
      </c>
      <c r="BM6" s="3">
        <f t="shared" si="1"/>
        <v>9.6774193548387094E-2</v>
      </c>
    </row>
    <row r="7" spans="1:65">
      <c r="A7" s="1" t="s">
        <v>6</v>
      </c>
      <c r="B7">
        <v>1</v>
      </c>
      <c r="D7">
        <v>1</v>
      </c>
      <c r="E7">
        <v>1</v>
      </c>
      <c r="F7">
        <v>1</v>
      </c>
      <c r="G7">
        <v>1</v>
      </c>
      <c r="H7">
        <v>1</v>
      </c>
      <c r="J7">
        <v>1</v>
      </c>
      <c r="K7">
        <v>1</v>
      </c>
      <c r="N7">
        <v>1</v>
      </c>
      <c r="P7">
        <v>1</v>
      </c>
      <c r="Q7">
        <v>1</v>
      </c>
      <c r="R7">
        <v>1</v>
      </c>
      <c r="T7">
        <v>1</v>
      </c>
      <c r="U7">
        <v>1</v>
      </c>
      <c r="AA7">
        <v>1</v>
      </c>
      <c r="AC7">
        <v>1</v>
      </c>
      <c r="AF7">
        <v>1</v>
      </c>
      <c r="AL7">
        <v>1</v>
      </c>
      <c r="AN7">
        <v>1</v>
      </c>
      <c r="AO7">
        <v>1</v>
      </c>
      <c r="AR7">
        <v>1</v>
      </c>
      <c r="AU7">
        <v>1</v>
      </c>
      <c r="AW7">
        <v>1</v>
      </c>
      <c r="AY7">
        <v>1</v>
      </c>
      <c r="AZ7">
        <v>1</v>
      </c>
      <c r="BA7">
        <v>1</v>
      </c>
      <c r="BC7">
        <v>1</v>
      </c>
      <c r="BL7">
        <f t="shared" si="0"/>
        <v>27</v>
      </c>
      <c r="BM7" s="3">
        <f t="shared" si="1"/>
        <v>0.43548387096774194</v>
      </c>
    </row>
    <row r="8" spans="1:65">
      <c r="A8" s="1" t="s">
        <v>1</v>
      </c>
      <c r="X8">
        <v>1</v>
      </c>
      <c r="AF8">
        <v>1</v>
      </c>
      <c r="AK8">
        <v>1</v>
      </c>
      <c r="AZ8">
        <v>1</v>
      </c>
      <c r="BA8">
        <v>1</v>
      </c>
      <c r="BL8">
        <f t="shared" si="0"/>
        <v>5</v>
      </c>
      <c r="BM8" s="3">
        <f t="shared" si="1"/>
        <v>8.0645161290322578E-2</v>
      </c>
    </row>
    <row r="9" spans="1:65">
      <c r="A9" s="1" t="s">
        <v>9</v>
      </c>
      <c r="B9">
        <v>1</v>
      </c>
      <c r="D9">
        <v>1</v>
      </c>
      <c r="F9">
        <v>1</v>
      </c>
      <c r="K9">
        <v>1</v>
      </c>
      <c r="P9">
        <v>1</v>
      </c>
      <c r="V9">
        <v>1</v>
      </c>
      <c r="W9">
        <v>1</v>
      </c>
      <c r="X9">
        <v>1</v>
      </c>
      <c r="Y9">
        <v>1</v>
      </c>
      <c r="AB9">
        <v>1</v>
      </c>
      <c r="AD9">
        <v>1</v>
      </c>
      <c r="AG9">
        <v>1</v>
      </c>
      <c r="AH9">
        <v>1</v>
      </c>
      <c r="AI9">
        <v>1</v>
      </c>
      <c r="AK9">
        <v>1</v>
      </c>
      <c r="AM9">
        <v>1</v>
      </c>
      <c r="AN9">
        <v>1</v>
      </c>
      <c r="AS9">
        <v>1</v>
      </c>
      <c r="AT9">
        <v>1</v>
      </c>
      <c r="AU9">
        <v>1</v>
      </c>
      <c r="AV9">
        <v>1</v>
      </c>
      <c r="AW9">
        <v>1</v>
      </c>
      <c r="AX9">
        <v>1</v>
      </c>
      <c r="BD9">
        <v>1</v>
      </c>
      <c r="BH9">
        <v>1</v>
      </c>
      <c r="BJ9">
        <v>1</v>
      </c>
      <c r="BL9">
        <f t="shared" si="0"/>
        <v>26</v>
      </c>
      <c r="BM9" s="3">
        <f t="shared" si="1"/>
        <v>0.41935483870967744</v>
      </c>
    </row>
    <row r="10" spans="1:65">
      <c r="A10" s="1" t="s">
        <v>13</v>
      </c>
      <c r="B10">
        <v>1</v>
      </c>
      <c r="E10">
        <v>1</v>
      </c>
      <c r="G10">
        <v>1</v>
      </c>
      <c r="K10">
        <v>1</v>
      </c>
      <c r="M10" s="18">
        <v>1</v>
      </c>
      <c r="P10">
        <v>1</v>
      </c>
      <c r="Q10">
        <v>1</v>
      </c>
      <c r="T10">
        <v>1</v>
      </c>
      <c r="U10">
        <v>1</v>
      </c>
      <c r="V10">
        <v>1</v>
      </c>
      <c r="Z10">
        <v>1</v>
      </c>
      <c r="AP10">
        <v>1</v>
      </c>
      <c r="AS10">
        <v>1</v>
      </c>
      <c r="AY10">
        <v>1</v>
      </c>
      <c r="AZ10">
        <v>1</v>
      </c>
      <c r="BA10">
        <v>1</v>
      </c>
      <c r="BG10">
        <v>1</v>
      </c>
      <c r="BL10">
        <f t="shared" si="0"/>
        <v>17</v>
      </c>
      <c r="BM10" s="3">
        <f t="shared" si="1"/>
        <v>0.27419354838709675</v>
      </c>
    </row>
    <row r="11" spans="1:65">
      <c r="A11" s="1" t="s">
        <v>4</v>
      </c>
      <c r="C11">
        <v>1</v>
      </c>
      <c r="Z11">
        <v>1</v>
      </c>
      <c r="AA11">
        <v>1</v>
      </c>
      <c r="AF11">
        <v>1</v>
      </c>
      <c r="AI11">
        <v>1</v>
      </c>
      <c r="AK11">
        <v>1</v>
      </c>
      <c r="AM11">
        <v>1</v>
      </c>
      <c r="AP11">
        <v>1</v>
      </c>
      <c r="BE11">
        <v>1</v>
      </c>
      <c r="BL11">
        <f t="shared" si="0"/>
        <v>9</v>
      </c>
      <c r="BM11" s="3">
        <f t="shared" si="1"/>
        <v>0.14516129032258066</v>
      </c>
    </row>
    <row r="12" spans="1:65">
      <c r="A12" s="1" t="s">
        <v>8</v>
      </c>
      <c r="D12">
        <v>1</v>
      </c>
      <c r="E12">
        <v>1</v>
      </c>
      <c r="G12">
        <v>1</v>
      </c>
      <c r="H12">
        <v>1</v>
      </c>
      <c r="J12">
        <v>1</v>
      </c>
      <c r="M12" s="18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1</v>
      </c>
      <c r="T12">
        <v>1</v>
      </c>
      <c r="U12">
        <v>1</v>
      </c>
      <c r="W12">
        <v>1</v>
      </c>
      <c r="X12">
        <v>1</v>
      </c>
      <c r="AA12">
        <v>1</v>
      </c>
      <c r="AC12">
        <v>1</v>
      </c>
      <c r="AE12">
        <v>1</v>
      </c>
      <c r="AI12">
        <v>1</v>
      </c>
      <c r="AL12">
        <v>1</v>
      </c>
      <c r="AN12">
        <v>1</v>
      </c>
      <c r="AO12">
        <v>1</v>
      </c>
      <c r="AR12">
        <v>1</v>
      </c>
      <c r="AT12">
        <v>1</v>
      </c>
      <c r="AU12">
        <v>1</v>
      </c>
      <c r="AV12">
        <v>1</v>
      </c>
      <c r="AW12">
        <v>1</v>
      </c>
      <c r="AX12">
        <v>1</v>
      </c>
      <c r="AY12">
        <v>1</v>
      </c>
      <c r="AZ12">
        <v>1</v>
      </c>
      <c r="BA12">
        <v>1</v>
      </c>
      <c r="BC12">
        <v>1</v>
      </c>
      <c r="BG12">
        <v>1</v>
      </c>
      <c r="BH12">
        <v>1</v>
      </c>
      <c r="BI12">
        <v>1</v>
      </c>
      <c r="BJ12">
        <v>1</v>
      </c>
      <c r="BK12">
        <v>1</v>
      </c>
      <c r="BL12">
        <f t="shared" si="0"/>
        <v>38</v>
      </c>
      <c r="BM12" s="3">
        <f t="shared" si="1"/>
        <v>0.61290322580645162</v>
      </c>
    </row>
    <row r="13" spans="1:65">
      <c r="A13" s="1" t="s">
        <v>5</v>
      </c>
      <c r="B13">
        <v>1</v>
      </c>
      <c r="C13">
        <v>1</v>
      </c>
      <c r="D13">
        <v>1</v>
      </c>
      <c r="E13">
        <v>1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 s="18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>
        <v>1</v>
      </c>
      <c r="AE13">
        <v>1</v>
      </c>
      <c r="AF13">
        <v>1</v>
      </c>
      <c r="AG13">
        <v>1</v>
      </c>
      <c r="AH13">
        <v>1</v>
      </c>
      <c r="AI13">
        <v>1</v>
      </c>
      <c r="AJ13">
        <v>1</v>
      </c>
      <c r="AK13">
        <v>1</v>
      </c>
      <c r="AL13">
        <v>1</v>
      </c>
      <c r="AM13">
        <v>1</v>
      </c>
      <c r="AN13">
        <v>1</v>
      </c>
      <c r="AO13">
        <v>1</v>
      </c>
      <c r="AP13">
        <v>1</v>
      </c>
      <c r="AR13">
        <v>1</v>
      </c>
      <c r="AS13">
        <v>1</v>
      </c>
      <c r="AT13">
        <v>1</v>
      </c>
      <c r="AU13">
        <v>1</v>
      </c>
      <c r="AV13">
        <v>1</v>
      </c>
      <c r="AW13">
        <v>1</v>
      </c>
      <c r="AX13">
        <v>1</v>
      </c>
      <c r="AY13">
        <v>1</v>
      </c>
      <c r="AZ13">
        <v>1</v>
      </c>
      <c r="BA13">
        <v>1</v>
      </c>
      <c r="BB13">
        <v>1</v>
      </c>
      <c r="BC13">
        <v>1</v>
      </c>
      <c r="BD13">
        <v>1</v>
      </c>
      <c r="BE13">
        <v>1</v>
      </c>
      <c r="BF13">
        <v>1</v>
      </c>
      <c r="BG13">
        <v>1</v>
      </c>
      <c r="BH13">
        <v>1</v>
      </c>
      <c r="BI13">
        <v>1</v>
      </c>
      <c r="BJ13">
        <v>1</v>
      </c>
      <c r="BK13">
        <v>1</v>
      </c>
      <c r="BL13">
        <f t="shared" si="0"/>
        <v>61</v>
      </c>
      <c r="BM13" s="3">
        <f t="shared" si="1"/>
        <v>0.9838709677419355</v>
      </c>
    </row>
    <row r="14" spans="1:65">
      <c r="A14" s="1" t="s">
        <v>0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 s="18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>
        <v>1</v>
      </c>
      <c r="AE14">
        <v>1</v>
      </c>
      <c r="AF14">
        <v>1</v>
      </c>
      <c r="AG14">
        <v>1</v>
      </c>
      <c r="AH14">
        <v>1</v>
      </c>
      <c r="AI14">
        <v>1</v>
      </c>
      <c r="AJ14">
        <v>1</v>
      </c>
      <c r="AK14">
        <v>1</v>
      </c>
      <c r="AL14">
        <v>1</v>
      </c>
      <c r="AM14">
        <v>1</v>
      </c>
      <c r="AN14">
        <v>1</v>
      </c>
      <c r="AO14">
        <v>1</v>
      </c>
      <c r="AP14">
        <v>1</v>
      </c>
      <c r="AR14">
        <v>1</v>
      </c>
      <c r="AS14">
        <v>1</v>
      </c>
      <c r="AT14">
        <v>1</v>
      </c>
      <c r="AU14">
        <v>1</v>
      </c>
      <c r="AV14">
        <v>1</v>
      </c>
      <c r="AW14">
        <v>1</v>
      </c>
      <c r="AX14">
        <v>1</v>
      </c>
      <c r="AY14">
        <v>1</v>
      </c>
      <c r="AZ14">
        <v>1</v>
      </c>
      <c r="BA14">
        <v>1</v>
      </c>
      <c r="BB14">
        <v>1</v>
      </c>
      <c r="BC14">
        <v>1</v>
      </c>
      <c r="BD14">
        <v>1</v>
      </c>
      <c r="BE14">
        <v>1</v>
      </c>
      <c r="BF14">
        <v>1</v>
      </c>
      <c r="BG14">
        <v>1</v>
      </c>
      <c r="BH14">
        <v>1</v>
      </c>
      <c r="BI14">
        <v>1</v>
      </c>
      <c r="BJ14">
        <v>1</v>
      </c>
      <c r="BK14">
        <v>1</v>
      </c>
      <c r="BL14">
        <f>SUM(B14:BK14)</f>
        <v>61</v>
      </c>
      <c r="BM14" s="3">
        <f t="shared" si="1"/>
        <v>0.9838709677419355</v>
      </c>
    </row>
    <row r="15" spans="1:65">
      <c r="A15" s="1" t="s">
        <v>7</v>
      </c>
      <c r="C15">
        <v>1</v>
      </c>
      <c r="E15">
        <v>1</v>
      </c>
      <c r="K15">
        <v>1</v>
      </c>
      <c r="L15">
        <v>1</v>
      </c>
      <c r="N15">
        <v>1</v>
      </c>
      <c r="O15">
        <v>1</v>
      </c>
      <c r="S15">
        <v>1</v>
      </c>
      <c r="U15">
        <v>1</v>
      </c>
      <c r="W15">
        <v>1</v>
      </c>
      <c r="Z15">
        <v>1</v>
      </c>
      <c r="AI15">
        <v>1</v>
      </c>
      <c r="AK15">
        <v>1</v>
      </c>
      <c r="AM15">
        <v>1</v>
      </c>
      <c r="AO15">
        <v>1</v>
      </c>
      <c r="AR15">
        <v>1</v>
      </c>
      <c r="AS15">
        <v>1</v>
      </c>
      <c r="AV15">
        <v>1</v>
      </c>
      <c r="AW15">
        <v>1</v>
      </c>
      <c r="AX15">
        <v>1</v>
      </c>
      <c r="AY15">
        <v>1</v>
      </c>
      <c r="AZ15">
        <v>1</v>
      </c>
      <c r="BA15">
        <v>1</v>
      </c>
      <c r="BC15">
        <v>1</v>
      </c>
      <c r="BE15">
        <v>1</v>
      </c>
      <c r="BF15">
        <v>1</v>
      </c>
      <c r="BJ15">
        <v>1</v>
      </c>
      <c r="BL15">
        <f t="shared" si="0"/>
        <v>26</v>
      </c>
      <c r="BM15" s="3">
        <f t="shared" si="1"/>
        <v>0.41935483870967744</v>
      </c>
    </row>
    <row r="16" spans="1:65">
      <c r="A16" s="1" t="s">
        <v>10</v>
      </c>
      <c r="B16">
        <v>1</v>
      </c>
      <c r="D16">
        <v>1</v>
      </c>
      <c r="F16">
        <v>1</v>
      </c>
      <c r="H16">
        <v>1</v>
      </c>
      <c r="I16">
        <v>1</v>
      </c>
      <c r="J16">
        <v>1</v>
      </c>
      <c r="M16" s="18">
        <v>1</v>
      </c>
      <c r="T16">
        <v>1</v>
      </c>
      <c r="V16">
        <v>1</v>
      </c>
      <c r="W16">
        <v>1</v>
      </c>
      <c r="Z16">
        <v>1</v>
      </c>
      <c r="AE16">
        <v>1</v>
      </c>
      <c r="AF16">
        <v>1</v>
      </c>
      <c r="AK16">
        <v>1</v>
      </c>
      <c r="AN16">
        <v>1</v>
      </c>
      <c r="AO16">
        <v>1</v>
      </c>
      <c r="AP16">
        <v>1</v>
      </c>
      <c r="AT16">
        <v>1</v>
      </c>
      <c r="AX16">
        <v>1</v>
      </c>
      <c r="AZ16">
        <v>1</v>
      </c>
      <c r="BA16">
        <v>1</v>
      </c>
      <c r="BB16">
        <v>1</v>
      </c>
      <c r="BG16">
        <v>1</v>
      </c>
      <c r="BH16">
        <v>1</v>
      </c>
      <c r="BJ16">
        <v>1</v>
      </c>
      <c r="BL16">
        <f t="shared" si="0"/>
        <v>25</v>
      </c>
      <c r="BM16" s="3">
        <f t="shared" si="1"/>
        <v>0.40322580645161288</v>
      </c>
    </row>
    <row r="17" spans="1:65">
      <c r="A17" s="1" t="s">
        <v>12</v>
      </c>
      <c r="E17">
        <v>1</v>
      </c>
      <c r="F17">
        <v>1</v>
      </c>
      <c r="H17">
        <v>1</v>
      </c>
      <c r="J17">
        <v>1</v>
      </c>
      <c r="K17">
        <v>1</v>
      </c>
      <c r="M17" s="18">
        <v>1</v>
      </c>
      <c r="N17">
        <v>1</v>
      </c>
      <c r="P17">
        <v>1</v>
      </c>
      <c r="Q17">
        <v>1</v>
      </c>
      <c r="S17">
        <v>1</v>
      </c>
      <c r="U17">
        <v>1</v>
      </c>
      <c r="W17">
        <v>1</v>
      </c>
      <c r="X17">
        <v>1</v>
      </c>
      <c r="AA17">
        <v>1</v>
      </c>
      <c r="AC17">
        <v>1</v>
      </c>
      <c r="AI17">
        <v>1</v>
      </c>
      <c r="AL17">
        <v>1</v>
      </c>
      <c r="AO17">
        <v>1</v>
      </c>
      <c r="AR17">
        <v>1</v>
      </c>
      <c r="AT17">
        <v>1</v>
      </c>
      <c r="AW17">
        <v>1</v>
      </c>
      <c r="AY17">
        <v>1</v>
      </c>
      <c r="BA17">
        <v>1</v>
      </c>
      <c r="BB17">
        <v>1</v>
      </c>
      <c r="BC17">
        <v>1</v>
      </c>
      <c r="BI17">
        <v>1</v>
      </c>
      <c r="BJ17">
        <v>1</v>
      </c>
      <c r="BL17">
        <f t="shared" si="0"/>
        <v>27</v>
      </c>
      <c r="BM17" s="3">
        <f t="shared" si="1"/>
        <v>0.43548387096774194</v>
      </c>
    </row>
    <row r="18" spans="1:65">
      <c r="A18" s="1" t="s">
        <v>16</v>
      </c>
      <c r="D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O18">
        <v>1</v>
      </c>
      <c r="P18">
        <v>1</v>
      </c>
      <c r="Q18">
        <v>1</v>
      </c>
      <c r="R18">
        <v>1</v>
      </c>
      <c r="T18">
        <v>1</v>
      </c>
      <c r="U18">
        <v>1</v>
      </c>
      <c r="AB18">
        <v>1</v>
      </c>
      <c r="AE18">
        <v>1</v>
      </c>
      <c r="AJ18">
        <v>1</v>
      </c>
      <c r="AK18">
        <v>1</v>
      </c>
      <c r="AM18">
        <v>1</v>
      </c>
      <c r="AP18">
        <v>1</v>
      </c>
      <c r="AR18">
        <v>1</v>
      </c>
      <c r="AU18">
        <v>1</v>
      </c>
      <c r="AV18">
        <v>1</v>
      </c>
      <c r="AY18">
        <v>1</v>
      </c>
      <c r="AZ18">
        <v>1</v>
      </c>
      <c r="BA18">
        <v>1</v>
      </c>
      <c r="BB18">
        <v>1</v>
      </c>
      <c r="BC18">
        <v>1</v>
      </c>
      <c r="BD18">
        <v>1</v>
      </c>
      <c r="BH18">
        <v>1</v>
      </c>
      <c r="BI18">
        <v>1</v>
      </c>
      <c r="BK18">
        <v>1</v>
      </c>
      <c r="BL18">
        <f t="shared" si="0"/>
        <v>31</v>
      </c>
      <c r="BM18" s="3">
        <f t="shared" si="1"/>
        <v>0.5</v>
      </c>
    </row>
    <row r="19" spans="1:65">
      <c r="A19" s="1" t="s">
        <v>2</v>
      </c>
      <c r="B19">
        <v>1</v>
      </c>
      <c r="C19">
        <v>1</v>
      </c>
      <c r="D19">
        <v>1</v>
      </c>
      <c r="E19">
        <v>1</v>
      </c>
      <c r="F19">
        <v>1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  <c r="M19" s="18">
        <v>1</v>
      </c>
      <c r="N19">
        <v>1</v>
      </c>
      <c r="O19">
        <v>1</v>
      </c>
      <c r="P19">
        <v>1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>
        <v>1</v>
      </c>
      <c r="AE19">
        <v>1</v>
      </c>
      <c r="AF19">
        <v>1</v>
      </c>
      <c r="AG19">
        <v>1</v>
      </c>
      <c r="AH19">
        <v>1</v>
      </c>
      <c r="AI19">
        <v>1</v>
      </c>
      <c r="AJ19">
        <v>1</v>
      </c>
      <c r="AK19">
        <v>1</v>
      </c>
      <c r="AL19">
        <v>1</v>
      </c>
      <c r="AM19">
        <v>1</v>
      </c>
      <c r="AN19">
        <v>1</v>
      </c>
      <c r="AO19">
        <v>1</v>
      </c>
      <c r="AP19">
        <v>1</v>
      </c>
      <c r="AR19">
        <v>1</v>
      </c>
      <c r="AS19">
        <v>1</v>
      </c>
      <c r="AT19">
        <v>1</v>
      </c>
      <c r="AU19">
        <v>1</v>
      </c>
      <c r="AV19">
        <v>1</v>
      </c>
      <c r="AW19">
        <v>1</v>
      </c>
      <c r="AX19">
        <v>1</v>
      </c>
      <c r="AY19">
        <v>1</v>
      </c>
      <c r="AZ19">
        <v>1</v>
      </c>
      <c r="BA19">
        <v>1</v>
      </c>
      <c r="BB19">
        <v>1</v>
      </c>
      <c r="BC19">
        <v>1</v>
      </c>
      <c r="BD19">
        <v>1</v>
      </c>
      <c r="BE19">
        <v>1</v>
      </c>
      <c r="BF19">
        <v>1</v>
      </c>
      <c r="BG19">
        <v>1</v>
      </c>
      <c r="BH19">
        <v>1</v>
      </c>
      <c r="BI19">
        <v>1</v>
      </c>
      <c r="BJ19">
        <v>1</v>
      </c>
      <c r="BK19">
        <v>1</v>
      </c>
      <c r="BL19">
        <f t="shared" si="0"/>
        <v>61</v>
      </c>
      <c r="BM19" s="3">
        <f t="shared" si="1"/>
        <v>0.9838709677419355</v>
      </c>
    </row>
    <row r="20" spans="1:65" s="2" customFormat="1">
      <c r="B20" s="2">
        <f>SUM(B2:B19)</f>
        <v>7</v>
      </c>
      <c r="C20" s="2">
        <f t="shared" ref="C20:BK20" si="2">SUM(C2:C19)</f>
        <v>7</v>
      </c>
      <c r="D20" s="2">
        <f t="shared" si="2"/>
        <v>9</v>
      </c>
      <c r="E20" s="2">
        <f t="shared" si="2"/>
        <v>11</v>
      </c>
      <c r="F20" s="2">
        <f t="shared" si="2"/>
        <v>8</v>
      </c>
      <c r="G20" s="2">
        <f t="shared" si="2"/>
        <v>9</v>
      </c>
      <c r="H20" s="2">
        <f t="shared" si="2"/>
        <v>11</v>
      </c>
      <c r="I20" s="2">
        <f t="shared" si="2"/>
        <v>7</v>
      </c>
      <c r="J20" s="2">
        <f t="shared" si="2"/>
        <v>9</v>
      </c>
      <c r="K20" s="2">
        <f t="shared" si="2"/>
        <v>12</v>
      </c>
      <c r="L20" s="2">
        <f t="shared" si="2"/>
        <v>6</v>
      </c>
      <c r="M20" s="19">
        <f t="shared" si="2"/>
        <v>8</v>
      </c>
      <c r="N20" s="2">
        <f t="shared" si="2"/>
        <v>9</v>
      </c>
      <c r="O20" s="2">
        <f t="shared" si="2"/>
        <v>7</v>
      </c>
      <c r="P20" s="2">
        <f t="shared" si="2"/>
        <v>11</v>
      </c>
      <c r="Q20" s="2">
        <f t="shared" si="2"/>
        <v>10</v>
      </c>
      <c r="R20" s="2">
        <f t="shared" si="2"/>
        <v>7</v>
      </c>
      <c r="S20" s="2">
        <f t="shared" si="2"/>
        <v>6</v>
      </c>
      <c r="T20" s="2">
        <f t="shared" si="2"/>
        <v>9</v>
      </c>
      <c r="U20" s="2">
        <f t="shared" si="2"/>
        <v>12</v>
      </c>
      <c r="V20" s="2">
        <f t="shared" si="2"/>
        <v>7</v>
      </c>
      <c r="W20" s="2">
        <f t="shared" si="2"/>
        <v>10</v>
      </c>
      <c r="X20" s="2">
        <f t="shared" si="2"/>
        <v>10</v>
      </c>
      <c r="Y20" s="2">
        <f t="shared" si="2"/>
        <v>5</v>
      </c>
      <c r="Z20" s="2">
        <f t="shared" si="2"/>
        <v>9</v>
      </c>
      <c r="AA20" s="2">
        <f t="shared" si="2"/>
        <v>9</v>
      </c>
      <c r="AB20" s="2">
        <f t="shared" si="2"/>
        <v>7</v>
      </c>
      <c r="AC20" s="2">
        <f t="shared" si="2"/>
        <v>7</v>
      </c>
      <c r="AD20" s="2">
        <f t="shared" si="2"/>
        <v>8</v>
      </c>
      <c r="AE20" s="2">
        <f t="shared" si="2"/>
        <v>9</v>
      </c>
      <c r="AF20" s="2">
        <f t="shared" si="2"/>
        <v>8</v>
      </c>
      <c r="AG20" s="2">
        <f t="shared" si="2"/>
        <v>5</v>
      </c>
      <c r="AH20" s="2">
        <f t="shared" si="2"/>
        <v>4</v>
      </c>
      <c r="AI20" s="2">
        <f t="shared" si="2"/>
        <v>9</v>
      </c>
      <c r="AJ20" s="2">
        <f t="shared" si="2"/>
        <v>5</v>
      </c>
      <c r="AK20" s="2">
        <f t="shared" si="2"/>
        <v>10</v>
      </c>
      <c r="AL20" s="2">
        <f t="shared" si="2"/>
        <v>6</v>
      </c>
      <c r="AM20" s="2">
        <f t="shared" si="2"/>
        <v>8</v>
      </c>
      <c r="AN20" s="2">
        <f t="shared" si="2"/>
        <v>7</v>
      </c>
      <c r="AO20" s="2">
        <f t="shared" si="2"/>
        <v>10</v>
      </c>
      <c r="AP20" s="2">
        <f t="shared" si="2"/>
        <v>8</v>
      </c>
      <c r="AQ20" s="2">
        <f t="shared" si="2"/>
        <v>0</v>
      </c>
      <c r="AR20" s="2">
        <f t="shared" si="2"/>
        <v>8</v>
      </c>
      <c r="AS20" s="2">
        <f t="shared" si="2"/>
        <v>8</v>
      </c>
      <c r="AT20" s="2">
        <f t="shared" si="2"/>
        <v>7</v>
      </c>
      <c r="AU20" s="2">
        <f t="shared" si="2"/>
        <v>9</v>
      </c>
      <c r="AV20" s="2">
        <f t="shared" si="2"/>
        <v>9</v>
      </c>
      <c r="AW20" s="2">
        <f t="shared" si="2"/>
        <v>8</v>
      </c>
      <c r="AX20" s="2">
        <f t="shared" si="2"/>
        <v>8</v>
      </c>
      <c r="AY20" s="2">
        <f t="shared" si="2"/>
        <v>10</v>
      </c>
      <c r="AZ20" s="2">
        <f t="shared" si="2"/>
        <v>13</v>
      </c>
      <c r="BA20" s="2">
        <f t="shared" si="2"/>
        <v>14</v>
      </c>
      <c r="BB20" s="2">
        <f t="shared" si="2"/>
        <v>9</v>
      </c>
      <c r="BC20" s="2">
        <f t="shared" si="2"/>
        <v>9</v>
      </c>
      <c r="BD20" s="2">
        <f t="shared" si="2"/>
        <v>5</v>
      </c>
      <c r="BE20" s="2">
        <f t="shared" si="2"/>
        <v>6</v>
      </c>
      <c r="BF20" s="2">
        <f t="shared" si="2"/>
        <v>4</v>
      </c>
      <c r="BG20" s="2">
        <f t="shared" si="2"/>
        <v>7</v>
      </c>
      <c r="BH20" s="2">
        <f t="shared" si="2"/>
        <v>7</v>
      </c>
      <c r="BI20" s="2">
        <f t="shared" si="2"/>
        <v>8</v>
      </c>
      <c r="BJ20" s="2">
        <f t="shared" si="2"/>
        <v>8</v>
      </c>
      <c r="BK20" s="2">
        <f t="shared" si="2"/>
        <v>6</v>
      </c>
      <c r="BL20" s="20">
        <f>AVERAGE(B20:BK20)</f>
        <v>8.0483870967741939</v>
      </c>
      <c r="BM20" s="11"/>
    </row>
    <row r="21" spans="1:65">
      <c r="BL21" s="21">
        <f>STDEV(B20:BK20)</f>
        <v>2.2934505420181268</v>
      </c>
      <c r="BM21" s="3"/>
    </row>
    <row r="22" spans="1:65">
      <c r="BL22" s="22">
        <f>CONFIDENCE(0.05, BL21, 62)</f>
        <v>0.5708757896363581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Confidence</vt:lpstr>
      <vt:lpstr>Type %</vt:lpstr>
      <vt:lpstr>Bug</vt:lpstr>
      <vt:lpstr>Dark</vt:lpstr>
      <vt:lpstr>Dragon</vt:lpstr>
      <vt:lpstr>Electric</vt:lpstr>
      <vt:lpstr>Fairy</vt:lpstr>
      <vt:lpstr>Fighting</vt:lpstr>
      <vt:lpstr>Fire</vt:lpstr>
      <vt:lpstr>Flying</vt:lpstr>
      <vt:lpstr>Ghost</vt:lpstr>
      <vt:lpstr>Grass</vt:lpstr>
      <vt:lpstr>Ground</vt:lpstr>
      <vt:lpstr>Ice</vt:lpstr>
      <vt:lpstr>Normal</vt:lpstr>
      <vt:lpstr>Poison</vt:lpstr>
      <vt:lpstr>Psychic</vt:lpstr>
      <vt:lpstr>Rock</vt:lpstr>
      <vt:lpstr>Steel</vt:lpstr>
      <vt:lpstr>Water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Connolly</dc:creator>
  <cp:lastModifiedBy>Andrew Connolly</cp:lastModifiedBy>
  <dcterms:created xsi:type="dcterms:W3CDTF">2019-01-13T20:57:20Z</dcterms:created>
  <dcterms:modified xsi:type="dcterms:W3CDTF">2019-03-15T14:54:11Z</dcterms:modified>
</cp:coreProperties>
</file>